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4110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<sst xmlns="http://schemas.openxmlformats.org/spreadsheetml/2006/main" count="2487" uniqueCount="274">
  <si>
    <t>Expenditures by Department</t>
  </si>
  <si>
    <t>ACTUAL</t>
  </si>
  <si>
    <t>BUDGET</t>
  </si>
  <si>
    <t xml:space="preserve">ACTUAL 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</si>
  <si>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</si>
  <si>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</si>
  <si>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</si>
  <si>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</si>
  <si>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</si>
  <si>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</si>
  <si>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</si>
  <si>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>FY 2005</t>
  </si>
  <si>
    <t xml:space="preserve">FY 2006 </t>
  </si>
  <si>
    <t>FY 2006</t>
  </si>
  <si>
    <t xml:space="preserve">FY 2007 </t>
  </si>
  <si>
    <t xml:space="preserve">FY 2008 </t>
  </si>
  <si>
    <t>FY 2008</t>
  </si>
  <si>
    <t>FY 2009</t>
  </si>
  <si>
    <t>FY 2010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</si>
  <si>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</si>
  <si>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</si>
  <si>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</si>
  <si>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</si>
  <si>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</si>
  <si>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</si>
  <si>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</si>
  <si>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</si>
  <si>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</si>
  <si>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</si>
  <si>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</si>
  <si>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</si>
  <si>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</si>
  <si>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</si>
  <si>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</si>
  <si>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</si>
  <si>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DISPATCHING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</si>
  <si>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</si>
  <si>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</si>
  <si>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</si>
  <si>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</si>
  <si>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</si>
  <si>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</si>
  <si>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</si>
  <si>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</si>
  <si>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</si>
  <si>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</si>
  <si>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</si>
  <si>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</si>
  <si>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</si>
  <si>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</si>
  <si>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</si>
  <si>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</si>
  <si>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</si>
  <si>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</si>
  <si>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</si>
  <si>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</si>
  <si>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</si>
  <si>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>POOL AND FITNESS CENTER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</si>
  <si>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</si>
  <si>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</si>
  <si>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</si>
  <si>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</si>
  <si>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</si>
  <si>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</si>
  <si>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</si>
  <si>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</si>
  <si>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</si>
  <si>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</si>
  <si>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</si>
  <si>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</si>
  <si>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</si>
  <si>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</si>
  <si>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</si>
  <si>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</si>
  <si>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</si>
  <si>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</si>
  <si>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</si>
  <si>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</si>
  <si>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</si>
  <si>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</si>
  <si>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</si>
  <si>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</si>
  <si>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</si>
  <si>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</si>
  <si>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</si>
  <si>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</si>
  <si>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</si>
  <si>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</si>
  <si>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</si>
  <si>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</si>
  <si>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</si>
  <si>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</si>
  <si>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</si>
  <si>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</si>
  <si>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</si>
  <si>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</si>
  <si>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</si>
  <si>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</si>
  <si>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</si>
  <si>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</si>
  <si>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</si>
  <si>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</si>
  <si>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</si>
  <si>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>OTHER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</si>
  <si>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</si>
  <si>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</si>
  <si>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</si>
  <si>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</si>
  <si>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</si>
  <si>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</si>
  <si>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</si>
  <si>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</si>
  <si>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</si>
  <si>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</si>
  <si>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</si>
  <si>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</si>
  <si>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</si>
  <si>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</si>
  <si>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</si>
  <si>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</si>
  <si>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</si>
  <si>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</si>
  <si>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</si>
  <si>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</si>
  <si>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</si>
  <si>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</si>
  <si>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</si>
  <si>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</si>
  <si>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ARTS COMMISSION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</si>
  <si>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</si>
  <si>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</si>
  <si>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</si>
  <si>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</si>
  <si>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</si>
  <si>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</si>
  <si>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</si>
  <si>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</si>
  <si>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</si>
  <si>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</si>
  <si>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</si>
  <si>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</si>
  <si>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</si>
  <si>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</si>
  <si>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</si>
  <si>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</si>
  <si>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</si>
  <si>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</si>
  <si>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</si>
  <si>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</si>
  <si>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</si>
  <si>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</si>
  <si>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</si>
  <si>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</si>
  <si>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</si>
  <si>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</si>
  <si>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</si>
  <si>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</si>
  <si>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</si>
  <si>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</si>
  <si>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</si>
  <si>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</si>
  <si>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</si>
  <si>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 FY 2010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</si>
  <si>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</si>
  <si>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</si>
  <si>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</si>
  <si>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</si>
  <si>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</si>
  <si>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</si>
  <si>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</si>
  <si>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</si>
  <si>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</si>
  <si>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</si>
  <si>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>CONTRACTED SVCS. WITH S. PTLD.</t>
  </si>
  <si>
    <t>ANIMAL FEES</t>
  </si>
  <si>
    <t>CONTRACTED PSAP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</si>
  <si>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</si>
  <si>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</si>
  <si>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</si>
  <si>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</si>
  <si>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</si>
  <si>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</si>
  <si>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</si>
  <si>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</si>
  <si>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UNIFORM RENTAL</t>
  </si>
  <si>
    <t>SAFETY EQUIPMENT</t>
  </si>
  <si>
    <t>TRAFFIC SIGNAL MAINT</t>
  </si>
  <si>
    <t>STORM DRAIN CLEANING</t>
  </si>
  <si>
    <t>PAVEMENT MARKINGS</t>
  </si>
  <si>
    <t>MAILBOX REPAIR</t>
  </si>
  <si>
    <t>TAR SEALING &amp; CURBING</t>
  </si>
  <si>
    <t>ALARM SYSTEM MONITORING</t>
  </si>
  <si>
    <t>MINOR EQUIP &amp; TOOLS</t>
  </si>
  <si>
    <t>AGGREGATE MATERIAL</t>
  </si>
  <si>
    <t>SAND</t>
  </si>
  <si>
    <t>SALT &amp; CALCIUM</t>
  </si>
  <si>
    <t>PATCH</t>
  </si>
  <si>
    <t>GUARDRAIL</t>
  </si>
  <si>
    <t>STREET SIGNS</t>
  </si>
  <si>
    <t>STORM DRAIN MATERIAL</t>
  </si>
  <si>
    <t>STORMWATER MANDATE</t>
  </si>
  <si>
    <t>DIESEL FUEL</t>
  </si>
  <si>
    <t>REFUSE DISPOSAL</t>
  </si>
  <si>
    <t>RECYCLING PRINTING &amp; ADVERTISING</t>
  </si>
  <si>
    <t>ecomaine FEES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</si>
  <si>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</si>
  <si>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</si>
  <si>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</si>
  <si>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</si>
  <si>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</si>
  <si>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</si>
  <si>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</si>
  <si>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</si>
  <si>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</si>
  <si>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</si>
  <si>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</si>
  <si>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PROP</t>
  </si>
  <si>
    <t>RTP</t>
  </si>
  <si>
    <t>FAMILY CRISIS SHELTER</t>
  </si>
  <si>
    <t>DAY ONE</t>
  </si>
  <si>
    <t>HOSPICE OF MAINE</t>
  </si>
  <si>
    <t>SEXUAL ASSAULT RES. SVCS.</t>
  </si>
  <si>
    <t>RED CROSS-PORTLAND CHAPTER</t>
  </si>
  <si>
    <t>INDEPENDENT TRANSPORTATION NETWORK</t>
  </si>
  <si>
    <t>GENERAL ASSISTANCE</t>
  </si>
  <si>
    <t>BOOKS &amp; PERIODICALS</t>
  </si>
  <si>
    <t>AUDIO VISUAL MATERIALS</t>
  </si>
  <si>
    <t>ELECTRONIC RESOURCES</t>
  </si>
  <si>
    <t>CAPE PRESERVATION SOCIETY</t>
  </si>
  <si>
    <t>FAMILY FUN DAY</t>
  </si>
  <si>
    <t>CABLE PART TIME PAYROLL (PROGRAMS)</t>
  </si>
  <si>
    <t>CABLE TV COORDINATOR STIPEND</t>
  </si>
  <si>
    <t xml:space="preserve">CABLE TV BULLETIN BOARD STIPEND </t>
  </si>
  <si>
    <t>PART TIME WEBMASTER</t>
  </si>
  <si>
    <t xml:space="preserve">FACILITIES MANAGEMENT </t>
  </si>
  <si>
    <t>CONSOLIDATED BUILDING MAINT.</t>
  </si>
  <si>
    <t xml:space="preserve">TOWN HALL </t>
  </si>
  <si>
    <t xml:space="preserve">LIBRARY BUILDING </t>
  </si>
  <si>
    <t>TOWN CENTER  FIRE STATION</t>
  </si>
  <si>
    <t>ENGINE ONE</t>
  </si>
  <si>
    <t xml:space="preserve">PARKS and TOWN LANDS </t>
  </si>
  <si>
    <t>WATER</t>
  </si>
  <si>
    <t>IRRIGATION MAINT. AND SUPPLIES</t>
  </si>
  <si>
    <t>LIONS' FIELD IMP.</t>
  </si>
  <si>
    <t>GREENBELT TRAILS MAINTENANCE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</si>
  <si>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</si>
  <si>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</si>
  <si>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</si>
  <si>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</si>
  <si>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</si>
  <si>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</si>
  <si>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</si>
  <si>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ALARM MONITORING</t>
  </si>
  <si>
    <t>MAINT MATERIAL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</si>
  <si>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</si>
  <si>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</si>
  <si>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</si>
  <si>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</si>
  <si>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</si>
  <si>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</si>
  <si>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ASSESSMENTS</t>
  </si>
  <si>
    <t>GPCOG DUES &amp; FEES</t>
  </si>
  <si>
    <t xml:space="preserve">MMA DUES </t>
  </si>
  <si>
    <t>INTERGOVERNMENTAL ASSMTS.</t>
  </si>
  <si>
    <t>FY 2011</t>
  </si>
  <si>
    <t xml:space="preserve"> FY 2011 </t>
  </si>
  <si>
    <t>FY 10 to 11</t>
  </si>
  <si>
    <t>ESTIMATED</t>
  </si>
  <si>
    <t xml:space="preserve">ESTIMATED </t>
  </si>
  <si>
    <t xml:space="preserve"> ESTIMATED </t>
  </si>
  <si>
    <t>PUBLIC SAFETY COMMUNICATIONS</t>
  </si>
  <si>
    <t>CIP ITEMS</t>
  </si>
  <si>
    <t>CONTRACTED CUSTODIAL SERVICES</t>
  </si>
  <si>
    <t>COMMUNITY PLAYGROUND MAINTENANCE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</si>
</sst>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15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2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3" fontId="2" fillId="0" borderId="0" xfId="0" applyNumberFormat="1" applyFont="1" applyAlignment="1">
      <alignment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164" fontId="1" fillId="2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5" fontId="2" fillId="0" borderId="3" xfId="21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5" fontId="1" fillId="0" borderId="3" xfId="21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5" borderId="3" xfId="15" applyNumberFormat="1" applyFont="1" applyFill="1" applyBorder="1" applyAlignment="1">
      <alignment/>
    </xf>
    <xf numFmtId="164" fontId="4" fillId="0" borderId="3" xfId="15" applyNumberFormat="1" applyFont="1" applyBorder="1" applyAlignment="1">
      <alignment horizontal="right" vertical="top" wrapText="1"/>
    </xf>
    <xf numFmtId="165" fontId="2" fillId="5" borderId="3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164" fontId="3" fillId="0" borderId="3" xfId="15" applyNumberFormat="1" applyFont="1" applyBorder="1" applyAlignment="1">
      <alignment horizontal="right" vertical="top" wrapText="1"/>
    </xf>
    <xf numFmtId="164" fontId="1" fillId="5" borderId="3" xfId="15" applyNumberFormat="1" applyFont="1" applyFill="1" applyBorder="1" applyAlignment="1">
      <alignment/>
    </xf>
    <xf numFmtId="165" fontId="1" fillId="5" borderId="3" xfId="0" applyNumberFormat="1" applyFont="1" applyFill="1" applyBorder="1" applyAlignment="1">
      <alignment/>
    </xf>
    <xf numFmtId="10" fontId="2" fillId="0" borderId="3" xfId="21" applyNumberFormat="1" applyFont="1" applyBorder="1" applyAlignment="1">
      <alignment/>
    </xf>
    <xf numFmtId="10" fontId="1" fillId="0" borderId="3" xfId="21" applyNumberFormat="1" applyFont="1" applyBorder="1" applyAlignment="1">
      <alignment/>
    </xf>
    <xf numFmtId="9" fontId="2" fillId="0" borderId="3" xfId="21" applyFont="1" applyBorder="1" applyAlignment="1">
      <alignment/>
    </xf>
    <xf numFmtId="9" fontId="1" fillId="0" borderId="3" xfId="21" applyFont="1" applyBorder="1" applyAlignment="1">
      <alignment/>
    </xf>
    <xf numFmtId="3" fontId="2" fillId="0" borderId="3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 horizontal="center"/>
    </xf>
    <xf numFmtId="164" fontId="0" fillId="0" borderId="3" xfId="15" applyNumberFormat="1" applyBorder="1" applyAlignment="1">
      <alignment vertical="top" wrapText="1"/>
    </xf>
    <xf numFmtId="165" fontId="2" fillId="5" borderId="3" xfId="21" applyNumberFormat="1" applyFont="1" applyFill="1" applyBorder="1" applyAlignment="1">
      <alignment/>
    </xf>
    <xf numFmtId="165" fontId="1" fillId="5" borderId="3" xfId="21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164" fontId="1" fillId="0" borderId="3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/>
    </xf>
    <xf numFmtId="41" fontId="2" fillId="0" borderId="3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3" fontId="2" fillId="0" borderId="3" xfId="0" applyNumberFormat="1" applyFont="1" applyFill="1" applyBorder="1" applyAlignment="1" applyProtection="1">
      <alignment/>
      <protection locked="0"/>
    </xf>
    <xf numFmtId="10" fontId="2" fillId="0" borderId="3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/>
      <protection locked="0"/>
    </xf>
    <xf numFmtId="10" fontId="1" fillId="0" borderId="3" xfId="0" applyNumberFormat="1" applyFont="1" applyFill="1" applyBorder="1" applyAlignment="1" applyProtection="1">
      <alignment/>
      <protection locked="0"/>
    </xf>
    <xf numFmtId="0" fontId="1" fillId="5" borderId="3" xfId="0" applyFont="1" applyFill="1" applyBorder="1" applyAlignment="1">
      <alignment horizontal="left"/>
    </xf>
    <xf numFmtId="41" fontId="1" fillId="0" borderId="3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/>
    </xf>
    <xf numFmtId="165" fontId="2" fillId="0" borderId="3" xfId="21" applyNumberFormat="1" applyFont="1" applyBorder="1" applyAlignment="1">
      <alignment/>
    </xf>
    <xf numFmtId="41" fontId="1" fillId="0" borderId="3" xfId="15" applyNumberFormat="1" applyFont="1" applyBorder="1" applyAlignment="1">
      <alignment/>
    </xf>
    <xf numFmtId="165" fontId="1" fillId="0" borderId="3" xfId="21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4"/>
  <sheetViews>
    <sheetView tabSelected="1" workbookViewId="0" topLeftCell="A1">
      <selection activeCell="X98" sqref="X98"/>
    </sheetView>
  </sheetViews>
  <sheetFormatPr defaultColWidth="9.140625" defaultRowHeight="12.75"/>
  <cols>
    <col min="1" max="1" width="8.8515625" style="5" bestFit="1" customWidth="1"/>
    <col min="2" max="2" width="41.421875" style="6" bestFit="1" customWidth="1"/>
    <col min="3" max="3" width="10.00390625" style="4" hidden="1" customWidth="1"/>
    <col min="4" max="4" width="10.00390625" style="7" hidden="1" customWidth="1"/>
    <col min="5" max="10" width="10.00390625" style="4" hidden="1" customWidth="1"/>
    <col min="11" max="11" width="0.42578125" style="4" hidden="1" customWidth="1"/>
    <col min="12" max="20" width="10.00390625" style="4" hidden="1" customWidth="1"/>
    <col min="21" max="21" width="10.00390625" style="4" bestFit="1" customWidth="1"/>
    <col min="22" max="22" width="12.421875" style="4" customWidth="1"/>
    <col min="23" max="23" width="12.28125" style="4" bestFit="1" customWidth="1"/>
    <col min="24" max="24" width="14.8515625" style="4" bestFit="1" customWidth="1"/>
    <col min="25" max="25" width="11.00390625" style="4" bestFit="1" customWidth="1"/>
    <col min="26" max="26" width="12.57421875" style="4" bestFit="1" customWidth="1"/>
    <col min="27" max="16384" width="9.140625" style="4" customWidth="1"/>
  </cols>
  <sheetData>
    <row r="1" spans="1:26" ht="12.75">
      <c r="A1" s="1"/>
      <c r="B1" s="2" t="s">
        <v>0</v>
      </c>
      <c r="C1" s="1" t="s">
        <v>1</v>
      </c>
      <c r="D1" s="3" t="s">
        <v>2</v>
      </c>
      <c r="E1" s="3" t="s">
        <v>1</v>
      </c>
      <c r="F1" s="3" t="s">
        <v>2</v>
      </c>
      <c r="G1" s="3" t="s">
        <v>1</v>
      </c>
      <c r="H1" s="3" t="s">
        <v>2</v>
      </c>
      <c r="I1" s="3" t="s">
        <v>1</v>
      </c>
      <c r="J1" s="3" t="s">
        <v>2</v>
      </c>
      <c r="K1" s="3" t="s">
        <v>1</v>
      </c>
      <c r="L1" s="3" t="s">
        <v>2</v>
      </c>
      <c r="M1" s="3" t="s">
        <v>1</v>
      </c>
      <c r="N1" s="3" t="s">
        <v>2</v>
      </c>
      <c r="O1" s="3" t="s">
        <v>1</v>
      </c>
      <c r="P1" s="3" t="s">
        <v>2</v>
      </c>
      <c r="Q1" s="3" t="s">
        <v>3</v>
      </c>
      <c r="R1" s="3" t="s">
        <v>2</v>
      </c>
      <c r="S1" s="3" t="s">
        <v>1</v>
      </c>
      <c r="T1" s="3" t="s">
        <v>2</v>
      </c>
      <c r="U1" s="3" t="s">
        <v>3</v>
      </c>
      <c r="V1" s="3" t="s">
        <v>2</v>
      </c>
      <c r="W1" s="3" t="s">
        <v>267</v>
      </c>
      <c r="X1" s="3" t="s">
        <v>2</v>
      </c>
      <c r="Y1" s="3" t="s">
        <v>4</v>
      </c>
      <c r="Z1" s="3" t="s">
        <v>5</v>
      </c>
    </row>
    <row r="2" spans="1:26" ht="12.75">
      <c r="A2" s="1"/>
      <c r="B2" s="2"/>
      <c r="C2" s="1" t="s">
        <v>6</v>
      </c>
      <c r="D2" s="3" t="s">
        <v>7</v>
      </c>
      <c r="E2" s="3" t="s">
        <v>7</v>
      </c>
      <c r="F2" s="3" t="s">
        <v>8</v>
      </c>
      <c r="G2" s="3" t="s">
        <v>8</v>
      </c>
      <c r="H2" s="3" t="s">
        <v>9</v>
      </c>
      <c r="I2" s="3" t="s">
        <v>9</v>
      </c>
      <c r="J2" s="3" t="s">
        <v>10</v>
      </c>
      <c r="K2" s="3" t="s">
        <v>10</v>
      </c>
      <c r="L2" s="3" t="s">
        <v>11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17</v>
      </c>
      <c r="V2" s="3" t="s">
        <v>18</v>
      </c>
      <c r="W2" s="3" t="s">
        <v>18</v>
      </c>
      <c r="X2" s="3" t="s">
        <v>264</v>
      </c>
      <c r="Y2" s="3" t="s">
        <v>266</v>
      </c>
      <c r="Z2" s="3" t="s">
        <v>266</v>
      </c>
    </row>
    <row r="3" spans="1:26" ht="12.75">
      <c r="A3" s="35">
        <v>110</v>
      </c>
      <c r="B3" s="26" t="s">
        <v>19</v>
      </c>
      <c r="C3" s="28">
        <f>SUM(C120)</f>
        <v>339373</v>
      </c>
      <c r="D3" s="28">
        <f>SUM(D120)</f>
        <v>388083</v>
      </c>
      <c r="E3" s="28">
        <f aca="true" t="shared" si="0" ref="E3:R3">SUM(E120)</f>
        <v>383230</v>
      </c>
      <c r="F3" s="28">
        <f t="shared" si="0"/>
        <v>415305</v>
      </c>
      <c r="G3" s="28">
        <f t="shared" si="0"/>
        <v>404742</v>
      </c>
      <c r="H3" s="28">
        <f t="shared" si="0"/>
        <v>420517</v>
      </c>
      <c r="I3" s="28">
        <f t="shared" si="0"/>
        <v>434636</v>
      </c>
      <c r="J3" s="28">
        <f t="shared" si="0"/>
        <v>416500</v>
      </c>
      <c r="K3" s="28">
        <f t="shared" si="0"/>
        <v>412609</v>
      </c>
      <c r="L3" s="28">
        <f t="shared" si="0"/>
        <v>456372</v>
      </c>
      <c r="M3" s="28">
        <f t="shared" si="0"/>
        <v>442760</v>
      </c>
      <c r="N3" s="28">
        <f t="shared" si="0"/>
        <v>474894</v>
      </c>
      <c r="O3" s="28">
        <f t="shared" si="0"/>
        <v>457457</v>
      </c>
      <c r="P3" s="28">
        <f t="shared" si="0"/>
        <v>494314</v>
      </c>
      <c r="Q3" s="28">
        <f t="shared" si="0"/>
        <v>459254</v>
      </c>
      <c r="R3" s="28">
        <f t="shared" si="0"/>
        <v>496930</v>
      </c>
      <c r="S3" s="28">
        <f aca="true" t="shared" si="1" ref="S3:X3">SUM(S120)</f>
        <v>472499</v>
      </c>
      <c r="T3" s="28">
        <f t="shared" si="1"/>
        <v>515605</v>
      </c>
      <c r="U3" s="28">
        <f t="shared" si="1"/>
        <v>490055</v>
      </c>
      <c r="V3" s="28">
        <f t="shared" si="1"/>
        <v>489260</v>
      </c>
      <c r="W3" s="28">
        <f t="shared" si="1"/>
        <v>489260</v>
      </c>
      <c r="X3" s="28">
        <f t="shared" si="1"/>
        <v>501660</v>
      </c>
      <c r="Y3" s="28">
        <f>SUM(X3-V3)</f>
        <v>12400</v>
      </c>
      <c r="Z3" s="30">
        <f aca="true" t="shared" si="2" ref="Z3:Z41">SUM(Y3/T3)</f>
        <v>0.024049417674382522</v>
      </c>
    </row>
    <row r="4" spans="1:26" ht="12.75">
      <c r="A4" s="35">
        <v>120</v>
      </c>
      <c r="B4" s="26" t="s">
        <v>20</v>
      </c>
      <c r="C4" s="28">
        <f>SUM(C141)</f>
        <v>247417</v>
      </c>
      <c r="D4" s="28">
        <f>SUM(D141)</f>
        <v>249960</v>
      </c>
      <c r="E4" s="28">
        <f aca="true" t="shared" si="3" ref="E4:R4">SUM(E141)</f>
        <v>254490</v>
      </c>
      <c r="F4" s="28">
        <f t="shared" si="3"/>
        <v>263325</v>
      </c>
      <c r="G4" s="28">
        <f t="shared" si="3"/>
        <v>272105</v>
      </c>
      <c r="H4" s="28">
        <f t="shared" si="3"/>
        <v>274817</v>
      </c>
      <c r="I4" s="28">
        <f t="shared" si="3"/>
        <v>268103</v>
      </c>
      <c r="J4" s="28">
        <f t="shared" si="3"/>
        <v>266328</v>
      </c>
      <c r="K4" s="28">
        <f t="shared" si="3"/>
        <v>259478</v>
      </c>
      <c r="L4" s="28">
        <f t="shared" si="3"/>
        <v>277621</v>
      </c>
      <c r="M4" s="28">
        <f t="shared" si="3"/>
        <v>275284</v>
      </c>
      <c r="N4" s="28">
        <f t="shared" si="3"/>
        <v>292817</v>
      </c>
      <c r="O4" s="28">
        <f t="shared" si="3"/>
        <v>297519</v>
      </c>
      <c r="P4" s="28">
        <f t="shared" si="3"/>
        <v>325365</v>
      </c>
      <c r="Q4" s="28">
        <f t="shared" si="3"/>
        <v>315725</v>
      </c>
      <c r="R4" s="28">
        <f t="shared" si="3"/>
        <v>337428</v>
      </c>
      <c r="S4" s="28">
        <f aca="true" t="shared" si="4" ref="S4:X4">SUM(S141)</f>
        <v>334193</v>
      </c>
      <c r="T4" s="28">
        <f t="shared" si="4"/>
        <v>348742.97152</v>
      </c>
      <c r="U4" s="28">
        <f t="shared" si="4"/>
        <v>331102</v>
      </c>
      <c r="V4" s="28">
        <f t="shared" si="4"/>
        <v>357074</v>
      </c>
      <c r="W4" s="28">
        <f t="shared" si="4"/>
        <v>357266</v>
      </c>
      <c r="X4" s="28">
        <f t="shared" si="4"/>
        <v>360116</v>
      </c>
      <c r="Y4" s="28">
        <f aca="true" t="shared" si="5" ref="Y4:Y41">SUM(X4-V4)</f>
        <v>3042</v>
      </c>
      <c r="Z4" s="30">
        <f t="shared" si="2"/>
        <v>0.008722756437904426</v>
      </c>
    </row>
    <row r="5" spans="1:26" ht="12.75">
      <c r="A5" s="35">
        <v>130</v>
      </c>
      <c r="B5" s="26" t="s">
        <v>21</v>
      </c>
      <c r="C5" s="28">
        <f>SUM(C147)</f>
        <v>7254</v>
      </c>
      <c r="D5" s="28">
        <f>SUM(D147)</f>
        <v>10500</v>
      </c>
      <c r="E5" s="28">
        <f aca="true" t="shared" si="6" ref="E5:R5">SUM(E147)</f>
        <v>11434</v>
      </c>
      <c r="F5" s="28">
        <f t="shared" si="6"/>
        <v>8500</v>
      </c>
      <c r="G5" s="28">
        <f t="shared" si="6"/>
        <v>4778</v>
      </c>
      <c r="H5" s="28">
        <f t="shared" si="6"/>
        <v>8500</v>
      </c>
      <c r="I5" s="28">
        <f t="shared" si="6"/>
        <v>6418</v>
      </c>
      <c r="J5" s="28">
        <f t="shared" si="6"/>
        <v>4100</v>
      </c>
      <c r="K5" s="28">
        <f t="shared" si="6"/>
        <v>2513</v>
      </c>
      <c r="L5" s="28">
        <f t="shared" si="6"/>
        <v>4100</v>
      </c>
      <c r="M5" s="28">
        <f t="shared" si="6"/>
        <v>957</v>
      </c>
      <c r="N5" s="28">
        <f t="shared" si="6"/>
        <v>4100</v>
      </c>
      <c r="O5" s="28">
        <f t="shared" si="6"/>
        <v>2105</v>
      </c>
      <c r="P5" s="28">
        <f t="shared" si="6"/>
        <v>4100</v>
      </c>
      <c r="Q5" s="28">
        <f t="shared" si="6"/>
        <v>3950</v>
      </c>
      <c r="R5" s="28">
        <f t="shared" si="6"/>
        <v>4100</v>
      </c>
      <c r="S5" s="28">
        <f aca="true" t="shared" si="7" ref="S5:X5">SUM(S147)</f>
        <v>629</v>
      </c>
      <c r="T5" s="28">
        <f t="shared" si="7"/>
        <v>4100</v>
      </c>
      <c r="U5" s="28">
        <f t="shared" si="7"/>
        <v>1230</v>
      </c>
      <c r="V5" s="28">
        <f t="shared" si="7"/>
        <v>2500</v>
      </c>
      <c r="W5" s="28">
        <f t="shared" si="7"/>
        <v>1100</v>
      </c>
      <c r="X5" s="28">
        <f t="shared" si="7"/>
        <v>500</v>
      </c>
      <c r="Y5" s="28">
        <f t="shared" si="5"/>
        <v>-2000</v>
      </c>
      <c r="Z5" s="30">
        <f t="shared" si="2"/>
        <v>-0.4878048780487805</v>
      </c>
    </row>
    <row r="6" spans="1:26" ht="12.75">
      <c r="A6" s="35">
        <v>135</v>
      </c>
      <c r="B6" s="26" t="s">
        <v>22</v>
      </c>
      <c r="C6" s="28">
        <f>SUM(C152)</f>
        <v>61081</v>
      </c>
      <c r="D6" s="28">
        <f>SUM(D152)</f>
        <v>68000</v>
      </c>
      <c r="E6" s="28">
        <f aca="true" t="shared" si="8" ref="E6:R6">SUM(E152)</f>
        <v>65870</v>
      </c>
      <c r="F6" s="28">
        <f t="shared" si="8"/>
        <v>68000</v>
      </c>
      <c r="G6" s="28">
        <f t="shared" si="8"/>
        <v>47413</v>
      </c>
      <c r="H6" s="28">
        <f t="shared" si="8"/>
        <v>63000</v>
      </c>
      <c r="I6" s="28">
        <f t="shared" si="8"/>
        <v>60115</v>
      </c>
      <c r="J6" s="28">
        <f t="shared" si="8"/>
        <v>58000</v>
      </c>
      <c r="K6" s="28">
        <f t="shared" si="8"/>
        <v>61499</v>
      </c>
      <c r="L6" s="28">
        <f t="shared" si="8"/>
        <v>58000</v>
      </c>
      <c r="M6" s="28">
        <f t="shared" si="8"/>
        <v>60810</v>
      </c>
      <c r="N6" s="28">
        <f t="shared" si="8"/>
        <v>63500</v>
      </c>
      <c r="O6" s="28">
        <f t="shared" si="8"/>
        <v>63210</v>
      </c>
      <c r="P6" s="28">
        <f t="shared" si="8"/>
        <v>63500</v>
      </c>
      <c r="Q6" s="28">
        <f t="shared" si="8"/>
        <v>71869</v>
      </c>
      <c r="R6" s="28">
        <f t="shared" si="8"/>
        <v>65000</v>
      </c>
      <c r="S6" s="28">
        <f aca="true" t="shared" si="9" ref="S6:X6">SUM(S152)</f>
        <v>55060</v>
      </c>
      <c r="T6" s="28">
        <f t="shared" si="9"/>
        <v>66000</v>
      </c>
      <c r="U6" s="28">
        <f t="shared" si="9"/>
        <v>43000</v>
      </c>
      <c r="V6" s="28">
        <f t="shared" si="9"/>
        <v>58000</v>
      </c>
      <c r="W6" s="28">
        <f t="shared" si="9"/>
        <v>48000</v>
      </c>
      <c r="X6" s="28">
        <f t="shared" si="9"/>
        <v>53000</v>
      </c>
      <c r="Y6" s="28">
        <f t="shared" si="5"/>
        <v>-5000</v>
      </c>
      <c r="Z6" s="30">
        <f t="shared" si="2"/>
        <v>-0.07575757575757576</v>
      </c>
    </row>
    <row r="7" spans="1:26" ht="12.75">
      <c r="A7" s="35">
        <v>140</v>
      </c>
      <c r="B7" s="26" t="s">
        <v>23</v>
      </c>
      <c r="C7" s="28">
        <f>SUM(C164)</f>
        <v>8613</v>
      </c>
      <c r="D7" s="28">
        <f>SUM(D164)</f>
        <v>9565</v>
      </c>
      <c r="E7" s="28">
        <f aca="true" t="shared" si="10" ref="E7:R7">SUM(E164)</f>
        <v>6366</v>
      </c>
      <c r="F7" s="28">
        <f t="shared" si="10"/>
        <v>9931</v>
      </c>
      <c r="G7" s="28">
        <f t="shared" si="10"/>
        <v>6556</v>
      </c>
      <c r="H7" s="28">
        <f t="shared" si="10"/>
        <v>6945</v>
      </c>
      <c r="I7" s="28">
        <f t="shared" si="10"/>
        <v>6914</v>
      </c>
      <c r="J7" s="28">
        <f t="shared" si="10"/>
        <v>10002</v>
      </c>
      <c r="K7" s="28">
        <f t="shared" si="10"/>
        <v>9999</v>
      </c>
      <c r="L7" s="28">
        <f t="shared" si="10"/>
        <v>8972</v>
      </c>
      <c r="M7" s="28">
        <f t="shared" si="10"/>
        <v>8240.33</v>
      </c>
      <c r="N7" s="28">
        <f t="shared" si="10"/>
        <v>11328</v>
      </c>
      <c r="O7" s="28">
        <f t="shared" si="10"/>
        <v>8764</v>
      </c>
      <c r="P7" s="28">
        <f t="shared" si="10"/>
        <v>13032</v>
      </c>
      <c r="Q7" s="28">
        <f t="shared" si="10"/>
        <v>9331</v>
      </c>
      <c r="R7" s="28">
        <f t="shared" si="10"/>
        <v>12382</v>
      </c>
      <c r="S7" s="28">
        <f aca="true" t="shared" si="11" ref="S7:X7">SUM(S164)</f>
        <v>10664</v>
      </c>
      <c r="T7" s="28">
        <f t="shared" si="11"/>
        <v>17435.559999999998</v>
      </c>
      <c r="U7" s="28">
        <f t="shared" si="11"/>
        <v>27022</v>
      </c>
      <c r="V7" s="28">
        <f t="shared" si="11"/>
        <v>33002</v>
      </c>
      <c r="W7" s="28">
        <f t="shared" si="11"/>
        <v>33002</v>
      </c>
      <c r="X7" s="28">
        <f t="shared" si="11"/>
        <v>24103</v>
      </c>
      <c r="Y7" s="28">
        <f t="shared" si="5"/>
        <v>-8899</v>
      </c>
      <c r="Z7" s="30">
        <f t="shared" si="2"/>
        <v>-0.510393701148687</v>
      </c>
    </row>
    <row r="8" spans="1:26" ht="12.75">
      <c r="A8" s="35">
        <v>150</v>
      </c>
      <c r="B8" s="26" t="s">
        <v>24</v>
      </c>
      <c r="C8" s="28">
        <f>SUM(C178)</f>
        <v>16390</v>
      </c>
      <c r="D8" s="28">
        <f>SUM(D178)</f>
        <v>19635</v>
      </c>
      <c r="E8" s="28">
        <f aca="true" t="shared" si="12" ref="E8:R8">SUM(E178)</f>
        <v>14485</v>
      </c>
      <c r="F8" s="28">
        <f t="shared" si="12"/>
        <v>17833</v>
      </c>
      <c r="G8" s="28">
        <f t="shared" si="12"/>
        <v>12732</v>
      </c>
      <c r="H8" s="28">
        <f t="shared" si="12"/>
        <v>17833</v>
      </c>
      <c r="I8" s="28">
        <f t="shared" si="12"/>
        <v>14350</v>
      </c>
      <c r="J8" s="28">
        <f t="shared" si="12"/>
        <v>15833</v>
      </c>
      <c r="K8" s="28">
        <f t="shared" si="12"/>
        <v>8460</v>
      </c>
      <c r="L8" s="28">
        <f t="shared" si="12"/>
        <v>15833</v>
      </c>
      <c r="M8" s="28">
        <f t="shared" si="12"/>
        <v>10386</v>
      </c>
      <c r="N8" s="28">
        <f t="shared" si="12"/>
        <v>18255</v>
      </c>
      <c r="O8" s="28">
        <f t="shared" si="12"/>
        <v>8946</v>
      </c>
      <c r="P8" s="28">
        <f t="shared" si="12"/>
        <v>18255</v>
      </c>
      <c r="Q8" s="28">
        <f t="shared" si="12"/>
        <v>10726</v>
      </c>
      <c r="R8" s="28">
        <f t="shared" si="12"/>
        <v>19055</v>
      </c>
      <c r="S8" s="28">
        <f aca="true" t="shared" si="13" ref="S8:X8">SUM(S178)</f>
        <v>14443</v>
      </c>
      <c r="T8" s="28">
        <f t="shared" si="13"/>
        <v>20055</v>
      </c>
      <c r="U8" s="28">
        <f t="shared" si="13"/>
        <v>15734</v>
      </c>
      <c r="V8" s="28">
        <f t="shared" si="13"/>
        <v>10603</v>
      </c>
      <c r="W8" s="28">
        <f t="shared" si="13"/>
        <v>10603</v>
      </c>
      <c r="X8" s="28">
        <f t="shared" si="13"/>
        <v>12280</v>
      </c>
      <c r="Y8" s="28">
        <f t="shared" si="5"/>
        <v>1677</v>
      </c>
      <c r="Z8" s="30">
        <f t="shared" si="2"/>
        <v>0.08362004487658938</v>
      </c>
    </row>
    <row r="9" spans="1:26" ht="12.75">
      <c r="A9" s="35">
        <v>530</v>
      </c>
      <c r="B9" s="26" t="s">
        <v>25</v>
      </c>
      <c r="C9" s="28">
        <f>SUM(C455)</f>
        <v>26480</v>
      </c>
      <c r="D9" s="28">
        <f>SUM(D455)</f>
        <v>30773</v>
      </c>
      <c r="E9" s="28">
        <f aca="true" t="shared" si="14" ref="E9:R9">SUM(E455)</f>
        <v>28721</v>
      </c>
      <c r="F9" s="28">
        <f t="shared" si="14"/>
        <v>32812</v>
      </c>
      <c r="G9" s="28">
        <f t="shared" si="14"/>
        <v>28984</v>
      </c>
      <c r="H9" s="28">
        <f t="shared" si="14"/>
        <v>32951</v>
      </c>
      <c r="I9" s="28">
        <f t="shared" si="14"/>
        <v>28726</v>
      </c>
      <c r="J9" s="28">
        <f t="shared" si="14"/>
        <v>33693</v>
      </c>
      <c r="K9" s="28">
        <f t="shared" si="14"/>
        <v>33094</v>
      </c>
      <c r="L9" s="28">
        <f t="shared" si="14"/>
        <v>33799</v>
      </c>
      <c r="M9" s="28">
        <f t="shared" si="14"/>
        <v>36608</v>
      </c>
      <c r="N9" s="28">
        <f t="shared" si="14"/>
        <v>35022</v>
      </c>
      <c r="O9" s="28">
        <f t="shared" si="14"/>
        <v>34481</v>
      </c>
      <c r="P9" s="28">
        <f t="shared" si="14"/>
        <v>40600</v>
      </c>
      <c r="Q9" s="28">
        <f t="shared" si="14"/>
        <v>25848</v>
      </c>
      <c r="R9" s="28">
        <f t="shared" si="14"/>
        <v>42850</v>
      </c>
      <c r="S9" s="28">
        <f aca="true" t="shared" si="15" ref="S9:X9">SUM(S455)</f>
        <v>29804</v>
      </c>
      <c r="T9" s="28">
        <f t="shared" si="15"/>
        <v>41240</v>
      </c>
      <c r="U9" s="28">
        <f t="shared" si="15"/>
        <v>33200</v>
      </c>
      <c r="V9" s="28">
        <f t="shared" si="15"/>
        <v>39715</v>
      </c>
      <c r="W9" s="28">
        <f t="shared" si="15"/>
        <v>39715</v>
      </c>
      <c r="X9" s="28">
        <f t="shared" si="15"/>
        <v>39580</v>
      </c>
      <c r="Y9" s="28">
        <f t="shared" si="5"/>
        <v>-135</v>
      </c>
      <c r="Z9" s="30">
        <f t="shared" si="2"/>
        <v>-0.003273520853540252</v>
      </c>
    </row>
    <row r="10" spans="1:26" ht="12.75">
      <c r="A10" s="39"/>
      <c r="B10" s="26" t="s">
        <v>26</v>
      </c>
      <c r="C10" s="28">
        <f>SUM(C3:C9)</f>
        <v>706608</v>
      </c>
      <c r="D10" s="28">
        <f>SUM(D3:D9)</f>
        <v>776516</v>
      </c>
      <c r="E10" s="28">
        <f aca="true" t="shared" si="16" ref="E10:R10">SUM(E3:E9)</f>
        <v>764596</v>
      </c>
      <c r="F10" s="28">
        <f t="shared" si="16"/>
        <v>815706</v>
      </c>
      <c r="G10" s="28">
        <f t="shared" si="16"/>
        <v>777310</v>
      </c>
      <c r="H10" s="28">
        <f t="shared" si="16"/>
        <v>824563</v>
      </c>
      <c r="I10" s="28">
        <f t="shared" si="16"/>
        <v>819262</v>
      </c>
      <c r="J10" s="28">
        <f t="shared" si="16"/>
        <v>804456</v>
      </c>
      <c r="K10" s="28">
        <f t="shared" si="16"/>
        <v>787652</v>
      </c>
      <c r="L10" s="28">
        <f t="shared" si="16"/>
        <v>854697</v>
      </c>
      <c r="M10" s="28">
        <f t="shared" si="16"/>
        <v>835045.33</v>
      </c>
      <c r="N10" s="28">
        <f t="shared" si="16"/>
        <v>899916</v>
      </c>
      <c r="O10" s="28">
        <f t="shared" si="16"/>
        <v>872482</v>
      </c>
      <c r="P10" s="28">
        <f t="shared" si="16"/>
        <v>959166</v>
      </c>
      <c r="Q10" s="28">
        <f t="shared" si="16"/>
        <v>896703</v>
      </c>
      <c r="R10" s="28">
        <f t="shared" si="16"/>
        <v>977745</v>
      </c>
      <c r="S10" s="28">
        <f aca="true" t="shared" si="17" ref="S10:X10">SUM(S3:S9)</f>
        <v>917292</v>
      </c>
      <c r="T10" s="28">
        <f t="shared" si="17"/>
        <v>1013178.53152</v>
      </c>
      <c r="U10" s="28">
        <f t="shared" si="17"/>
        <v>941343</v>
      </c>
      <c r="V10" s="28">
        <f t="shared" si="17"/>
        <v>990154</v>
      </c>
      <c r="W10" s="28">
        <f t="shared" si="17"/>
        <v>978946</v>
      </c>
      <c r="X10" s="28">
        <f t="shared" si="17"/>
        <v>991239</v>
      </c>
      <c r="Y10" s="28">
        <f t="shared" si="5"/>
        <v>1085</v>
      </c>
      <c r="Z10" s="30">
        <f t="shared" si="2"/>
        <v>0.0010708872782492257</v>
      </c>
    </row>
    <row r="11" spans="1:26" ht="12.75">
      <c r="A11" s="35">
        <v>160</v>
      </c>
      <c r="B11" s="26" t="s">
        <v>27</v>
      </c>
      <c r="C11" s="28">
        <f>SUM(C183)</f>
        <v>21763</v>
      </c>
      <c r="D11" s="28">
        <f>SUM(D183)</f>
        <v>34900</v>
      </c>
      <c r="E11" s="28">
        <f aca="true" t="shared" si="18" ref="E11:R11">SUM(E183)</f>
        <v>41240</v>
      </c>
      <c r="F11" s="28">
        <f t="shared" si="18"/>
        <v>44000</v>
      </c>
      <c r="G11" s="28">
        <f t="shared" si="18"/>
        <v>41694</v>
      </c>
      <c r="H11" s="28">
        <f t="shared" si="18"/>
        <v>54000</v>
      </c>
      <c r="I11" s="28">
        <f t="shared" si="18"/>
        <v>57781</v>
      </c>
      <c r="J11" s="28">
        <f t="shared" si="18"/>
        <v>52500</v>
      </c>
      <c r="K11" s="28">
        <f t="shared" si="18"/>
        <v>63719</v>
      </c>
      <c r="L11" s="28">
        <f t="shared" si="18"/>
        <v>69500</v>
      </c>
      <c r="M11" s="28">
        <f t="shared" si="18"/>
        <v>75135</v>
      </c>
      <c r="N11" s="28">
        <f t="shared" si="18"/>
        <v>71500</v>
      </c>
      <c r="O11" s="28">
        <f t="shared" si="18"/>
        <v>72466</v>
      </c>
      <c r="P11" s="28">
        <f t="shared" si="18"/>
        <v>74284</v>
      </c>
      <c r="Q11" s="28">
        <f t="shared" si="18"/>
        <v>78507</v>
      </c>
      <c r="R11" s="28">
        <f t="shared" si="18"/>
        <v>84500</v>
      </c>
      <c r="S11" s="28">
        <f aca="true" t="shared" si="19" ref="S11:X11">SUM(S183)</f>
        <v>78564</v>
      </c>
      <c r="T11" s="28">
        <f t="shared" si="19"/>
        <v>87000</v>
      </c>
      <c r="U11" s="28">
        <f t="shared" si="19"/>
        <v>80710</v>
      </c>
      <c r="V11" s="28">
        <f t="shared" si="19"/>
        <v>92500</v>
      </c>
      <c r="W11" s="28">
        <f t="shared" si="19"/>
        <v>92500</v>
      </c>
      <c r="X11" s="28">
        <f t="shared" si="19"/>
        <v>91000</v>
      </c>
      <c r="Y11" s="28">
        <f t="shared" si="5"/>
        <v>-1500</v>
      </c>
      <c r="Z11" s="30">
        <f t="shared" si="2"/>
        <v>-0.017241379310344827</v>
      </c>
    </row>
    <row r="12" spans="1:26" ht="12.75">
      <c r="A12" s="35">
        <v>170</v>
      </c>
      <c r="B12" s="26" t="s">
        <v>28</v>
      </c>
      <c r="C12" s="28">
        <f>SUM(C196)</f>
        <v>381075</v>
      </c>
      <c r="D12" s="28">
        <f>SUM(D196)</f>
        <v>483051</v>
      </c>
      <c r="E12" s="28">
        <f aca="true" t="shared" si="20" ref="E12:R12">SUM(E196)</f>
        <v>492257</v>
      </c>
      <c r="F12" s="28">
        <f t="shared" si="20"/>
        <v>550446</v>
      </c>
      <c r="G12" s="28">
        <f t="shared" si="20"/>
        <v>565461</v>
      </c>
      <c r="H12" s="28">
        <f t="shared" si="20"/>
        <v>605550</v>
      </c>
      <c r="I12" s="28">
        <f t="shared" si="20"/>
        <v>622667</v>
      </c>
      <c r="J12" s="28">
        <f t="shared" si="20"/>
        <v>646090</v>
      </c>
      <c r="K12" s="28">
        <f t="shared" si="20"/>
        <v>684583</v>
      </c>
      <c r="L12" s="28">
        <f t="shared" si="20"/>
        <v>748600</v>
      </c>
      <c r="M12" s="28">
        <f t="shared" si="20"/>
        <v>724944</v>
      </c>
      <c r="N12" s="28">
        <f t="shared" si="20"/>
        <v>768100</v>
      </c>
      <c r="O12" s="28">
        <f t="shared" si="20"/>
        <v>712111</v>
      </c>
      <c r="P12" s="28">
        <f t="shared" si="20"/>
        <v>780135</v>
      </c>
      <c r="Q12" s="28">
        <f t="shared" si="20"/>
        <v>781288</v>
      </c>
      <c r="R12" s="28">
        <f t="shared" si="20"/>
        <v>829200</v>
      </c>
      <c r="S12" s="28">
        <f aca="true" t="shared" si="21" ref="S12:X12">SUM(S196)</f>
        <v>862149</v>
      </c>
      <c r="T12" s="28">
        <f t="shared" si="21"/>
        <v>854200</v>
      </c>
      <c r="U12" s="28">
        <f t="shared" si="21"/>
        <v>883080</v>
      </c>
      <c r="V12" s="28">
        <f t="shared" si="21"/>
        <v>862111</v>
      </c>
      <c r="W12" s="28">
        <f t="shared" si="21"/>
        <v>862111</v>
      </c>
      <c r="X12" s="28">
        <f t="shared" si="21"/>
        <v>957476</v>
      </c>
      <c r="Y12" s="28">
        <f t="shared" si="5"/>
        <v>95365</v>
      </c>
      <c r="Z12" s="30">
        <f t="shared" si="2"/>
        <v>0.11164247248887849</v>
      </c>
    </row>
    <row r="13" spans="1:26" ht="12.75">
      <c r="A13" s="35">
        <v>180</v>
      </c>
      <c r="B13" s="26" t="s">
        <v>29</v>
      </c>
      <c r="C13" s="28">
        <f>SUM(C224)</f>
        <v>490266</v>
      </c>
      <c r="D13" s="28">
        <f>SUM(D224)</f>
        <v>877689</v>
      </c>
      <c r="E13" s="28">
        <f aca="true" t="shared" si="22" ref="E13:R13">SUM(E224)</f>
        <v>1039059</v>
      </c>
      <c r="F13" s="28">
        <f t="shared" si="22"/>
        <v>963807</v>
      </c>
      <c r="G13" s="28">
        <f t="shared" si="22"/>
        <v>963807</v>
      </c>
      <c r="H13" s="28">
        <f t="shared" si="22"/>
        <v>983650</v>
      </c>
      <c r="I13" s="28">
        <f t="shared" si="22"/>
        <v>1135213</v>
      </c>
      <c r="J13" s="28">
        <f t="shared" si="22"/>
        <v>1040308</v>
      </c>
      <c r="K13" s="28">
        <f t="shared" si="22"/>
        <v>1012908</v>
      </c>
      <c r="L13" s="28">
        <f t="shared" si="22"/>
        <v>1050483</v>
      </c>
      <c r="M13" s="28">
        <f t="shared" si="22"/>
        <v>1050483</v>
      </c>
      <c r="N13" s="28">
        <f t="shared" si="22"/>
        <v>1016137</v>
      </c>
      <c r="O13" s="28">
        <f t="shared" si="22"/>
        <v>1016137</v>
      </c>
      <c r="P13" s="28">
        <f t="shared" si="22"/>
        <v>1069510</v>
      </c>
      <c r="Q13" s="28">
        <f t="shared" si="22"/>
        <v>1069754</v>
      </c>
      <c r="R13" s="28">
        <f t="shared" si="22"/>
        <v>1069510</v>
      </c>
      <c r="S13" s="28">
        <f aca="true" t="shared" si="23" ref="S13:X13">SUM(S224)</f>
        <v>1069510</v>
      </c>
      <c r="T13" s="28">
        <f t="shared" si="23"/>
        <v>1198897</v>
      </c>
      <c r="U13" s="28">
        <f t="shared" si="23"/>
        <v>1234893</v>
      </c>
      <c r="V13" s="28">
        <f t="shared" si="23"/>
        <v>1164116</v>
      </c>
      <c r="W13" s="28">
        <f t="shared" si="23"/>
        <v>1076951</v>
      </c>
      <c r="X13" s="28">
        <f t="shared" si="23"/>
        <v>1012784</v>
      </c>
      <c r="Y13" s="28">
        <f t="shared" si="5"/>
        <v>-151332</v>
      </c>
      <c r="Z13" s="30">
        <f t="shared" si="2"/>
        <v>-0.12622602275258007</v>
      </c>
    </row>
    <row r="14" spans="1:26" ht="12.75">
      <c r="A14" s="35">
        <v>520</v>
      </c>
      <c r="B14" s="26" t="s">
        <v>30</v>
      </c>
      <c r="C14" s="28">
        <f>SUM(C441)</f>
        <v>14640</v>
      </c>
      <c r="D14" s="28">
        <f>SUM(D441)</f>
        <v>12950</v>
      </c>
      <c r="E14" s="28">
        <f aca="true" t="shared" si="24" ref="E14:R14">SUM(E441)</f>
        <v>12950</v>
      </c>
      <c r="F14" s="28">
        <f t="shared" si="24"/>
        <v>6950</v>
      </c>
      <c r="G14" s="28">
        <f t="shared" si="24"/>
        <v>10876</v>
      </c>
      <c r="H14" s="28">
        <f t="shared" si="24"/>
        <v>6950</v>
      </c>
      <c r="I14" s="28">
        <f t="shared" si="24"/>
        <v>5928</v>
      </c>
      <c r="J14" s="28">
        <f t="shared" si="24"/>
        <v>450</v>
      </c>
      <c r="K14" s="28">
        <f t="shared" si="24"/>
        <v>1785</v>
      </c>
      <c r="L14" s="28">
        <f t="shared" si="24"/>
        <v>450</v>
      </c>
      <c r="M14" s="28">
        <f t="shared" si="24"/>
        <v>10076</v>
      </c>
      <c r="N14" s="28">
        <f t="shared" si="24"/>
        <v>10450</v>
      </c>
      <c r="O14" s="28">
        <f t="shared" si="24"/>
        <v>5393</v>
      </c>
      <c r="P14" s="28">
        <f t="shared" si="24"/>
        <v>10450</v>
      </c>
      <c r="Q14" s="28">
        <f t="shared" si="24"/>
        <v>11419</v>
      </c>
      <c r="R14" s="28">
        <f t="shared" si="24"/>
        <v>10450</v>
      </c>
      <c r="S14" s="28">
        <f aca="true" t="shared" si="25" ref="S14:X14">SUM(S441)</f>
        <v>15044</v>
      </c>
      <c r="T14" s="28">
        <f t="shared" si="25"/>
        <v>7950</v>
      </c>
      <c r="U14" s="28">
        <f t="shared" si="25"/>
        <v>4757</v>
      </c>
      <c r="V14" s="28">
        <f t="shared" si="25"/>
        <v>450</v>
      </c>
      <c r="W14" s="28">
        <f t="shared" si="25"/>
        <v>450</v>
      </c>
      <c r="X14" s="28">
        <f t="shared" si="25"/>
        <v>5450</v>
      </c>
      <c r="Y14" s="28">
        <f t="shared" si="5"/>
        <v>5000</v>
      </c>
      <c r="Z14" s="30">
        <f t="shared" si="2"/>
        <v>0.6289308176100629</v>
      </c>
    </row>
    <row r="15" spans="1:26" ht="12.75">
      <c r="A15" s="35">
        <v>710</v>
      </c>
      <c r="B15" s="26" t="s">
        <v>31</v>
      </c>
      <c r="C15" s="28">
        <f>SUM(C610)</f>
        <v>19112</v>
      </c>
      <c r="D15" s="28">
        <f>SUM(D610)</f>
        <v>21200</v>
      </c>
      <c r="E15" s="28">
        <f aca="true" t="shared" si="26" ref="E15:R15">SUM(E610)</f>
        <v>19453</v>
      </c>
      <c r="F15" s="28">
        <f t="shared" si="26"/>
        <v>19924</v>
      </c>
      <c r="G15" s="28">
        <f t="shared" si="26"/>
        <v>19636</v>
      </c>
      <c r="H15" s="28">
        <f t="shared" si="26"/>
        <v>19905</v>
      </c>
      <c r="I15" s="28">
        <f t="shared" si="26"/>
        <v>19412</v>
      </c>
      <c r="J15" s="28">
        <f t="shared" si="26"/>
        <v>19318</v>
      </c>
      <c r="K15" s="28">
        <f t="shared" si="26"/>
        <v>19318</v>
      </c>
      <c r="L15" s="28">
        <f t="shared" si="26"/>
        <v>19768</v>
      </c>
      <c r="M15" s="28">
        <f t="shared" si="26"/>
        <v>19226</v>
      </c>
      <c r="N15" s="28">
        <f t="shared" si="26"/>
        <v>20000</v>
      </c>
      <c r="O15" s="28">
        <f t="shared" si="26"/>
        <v>19679</v>
      </c>
      <c r="P15" s="28">
        <f t="shared" si="26"/>
        <v>20440</v>
      </c>
      <c r="Q15" s="28">
        <f t="shared" si="26"/>
        <v>19679</v>
      </c>
      <c r="R15" s="28">
        <f t="shared" si="26"/>
        <v>20340</v>
      </c>
      <c r="S15" s="28">
        <f aca="true" t="shared" si="27" ref="S15:X15">SUM(S610)</f>
        <v>20210</v>
      </c>
      <c r="T15" s="28">
        <f t="shared" si="27"/>
        <v>20658</v>
      </c>
      <c r="U15" s="28">
        <f t="shared" si="27"/>
        <v>20489</v>
      </c>
      <c r="V15" s="28">
        <f t="shared" si="27"/>
        <v>20658</v>
      </c>
      <c r="W15" s="28">
        <f t="shared" si="27"/>
        <v>19696</v>
      </c>
      <c r="X15" s="28">
        <f t="shared" si="27"/>
        <v>19751</v>
      </c>
      <c r="Y15" s="28">
        <f t="shared" si="5"/>
        <v>-907</v>
      </c>
      <c r="Z15" s="30">
        <f t="shared" si="2"/>
        <v>-0.04390550876173879</v>
      </c>
    </row>
    <row r="16" spans="1:26" ht="12.75">
      <c r="A16" s="39"/>
      <c r="B16" s="26" t="s">
        <v>32</v>
      </c>
      <c r="C16" s="28">
        <f>SUM(C11:C15)</f>
        <v>926856</v>
      </c>
      <c r="D16" s="28">
        <f>SUM(D11:D15)</f>
        <v>1429790</v>
      </c>
      <c r="E16" s="28">
        <f aca="true" t="shared" si="28" ref="E16:R16">SUM(E11:E15)</f>
        <v>1604959</v>
      </c>
      <c r="F16" s="28">
        <f t="shared" si="28"/>
        <v>1585127</v>
      </c>
      <c r="G16" s="28">
        <f t="shared" si="28"/>
        <v>1601474</v>
      </c>
      <c r="H16" s="28">
        <f t="shared" si="28"/>
        <v>1670055</v>
      </c>
      <c r="I16" s="28">
        <f t="shared" si="28"/>
        <v>1841001</v>
      </c>
      <c r="J16" s="28">
        <f t="shared" si="28"/>
        <v>1758666</v>
      </c>
      <c r="K16" s="28">
        <f t="shared" si="28"/>
        <v>1782313</v>
      </c>
      <c r="L16" s="28">
        <f t="shared" si="28"/>
        <v>1888801</v>
      </c>
      <c r="M16" s="28">
        <f t="shared" si="28"/>
        <v>1879864</v>
      </c>
      <c r="N16" s="28">
        <f t="shared" si="28"/>
        <v>1886187</v>
      </c>
      <c r="O16" s="28">
        <f t="shared" si="28"/>
        <v>1825786</v>
      </c>
      <c r="P16" s="28">
        <f t="shared" si="28"/>
        <v>1954819</v>
      </c>
      <c r="Q16" s="28">
        <f t="shared" si="28"/>
        <v>1960647</v>
      </c>
      <c r="R16" s="28">
        <f t="shared" si="28"/>
        <v>2014000</v>
      </c>
      <c r="S16" s="28">
        <f aca="true" t="shared" si="29" ref="S16:X16">SUM(S11:S15)</f>
        <v>2045477</v>
      </c>
      <c r="T16" s="28">
        <f t="shared" si="29"/>
        <v>2168705</v>
      </c>
      <c r="U16" s="28">
        <f t="shared" si="29"/>
        <v>2223929</v>
      </c>
      <c r="V16" s="28">
        <f t="shared" si="29"/>
        <v>2139835</v>
      </c>
      <c r="W16" s="28">
        <f t="shared" si="29"/>
        <v>2051708</v>
      </c>
      <c r="X16" s="28">
        <f t="shared" si="29"/>
        <v>2086461</v>
      </c>
      <c r="Y16" s="28">
        <f t="shared" si="5"/>
        <v>-53374</v>
      </c>
      <c r="Z16" s="30">
        <f t="shared" si="2"/>
        <v>-0.024611000574075313</v>
      </c>
    </row>
    <row r="17" spans="1:26" ht="12.75">
      <c r="A17" s="35">
        <v>210</v>
      </c>
      <c r="B17" s="26" t="s">
        <v>33</v>
      </c>
      <c r="C17" s="28">
        <f>SUM(C247)</f>
        <v>705242</v>
      </c>
      <c r="D17" s="28">
        <f>SUM(D247)</f>
        <v>726415</v>
      </c>
      <c r="E17" s="28">
        <f aca="true" t="shared" si="30" ref="E17:K17">SUM(E247)</f>
        <v>705999</v>
      </c>
      <c r="F17" s="28">
        <f t="shared" si="30"/>
        <v>765749</v>
      </c>
      <c r="G17" s="28">
        <f t="shared" si="30"/>
        <v>747716</v>
      </c>
      <c r="H17" s="28">
        <f t="shared" si="30"/>
        <v>796956</v>
      </c>
      <c r="I17" s="28">
        <f t="shared" si="30"/>
        <v>769590</v>
      </c>
      <c r="J17" s="28">
        <f t="shared" si="30"/>
        <v>830782.7705</v>
      </c>
      <c r="K17" s="28">
        <f t="shared" si="30"/>
        <v>831779</v>
      </c>
      <c r="L17" s="28">
        <f aca="true" t="shared" si="31" ref="L17:R17">SUM(L247)</f>
        <v>875371</v>
      </c>
      <c r="M17" s="28">
        <f t="shared" si="31"/>
        <v>825027</v>
      </c>
      <c r="N17" s="28">
        <f t="shared" si="31"/>
        <v>908442</v>
      </c>
      <c r="O17" s="28">
        <f t="shared" si="31"/>
        <v>887353</v>
      </c>
      <c r="P17" s="28">
        <f t="shared" si="31"/>
        <v>958834</v>
      </c>
      <c r="Q17" s="28">
        <f t="shared" si="31"/>
        <v>910793</v>
      </c>
      <c r="R17" s="28">
        <f t="shared" si="31"/>
        <v>1006820</v>
      </c>
      <c r="S17" s="28">
        <f aca="true" t="shared" si="32" ref="S17:X17">SUM(S247)</f>
        <v>994550</v>
      </c>
      <c r="T17" s="28">
        <f t="shared" si="32"/>
        <v>1080362.134</v>
      </c>
      <c r="U17" s="28">
        <f t="shared" si="32"/>
        <v>975522</v>
      </c>
      <c r="V17" s="28">
        <f t="shared" si="32"/>
        <v>1113298</v>
      </c>
      <c r="W17" s="28">
        <f t="shared" si="32"/>
        <v>1082313</v>
      </c>
      <c r="X17" s="28">
        <f t="shared" si="32"/>
        <v>1126249</v>
      </c>
      <c r="Y17" s="28">
        <f t="shared" si="5"/>
        <v>12951</v>
      </c>
      <c r="Z17" s="30">
        <f t="shared" si="2"/>
        <v>0.011987647097598109</v>
      </c>
    </row>
    <row r="18" spans="1:26" ht="12.75">
      <c r="A18" s="35">
        <v>215</v>
      </c>
      <c r="B18" s="26" t="s">
        <v>34</v>
      </c>
      <c r="C18" s="28">
        <f>SUM(C253)</f>
        <v>1726</v>
      </c>
      <c r="D18" s="28">
        <f>SUM(D253)</f>
        <v>2765</v>
      </c>
      <c r="E18" s="28">
        <f aca="true" t="shared" si="33" ref="E18:R18">SUM(E253)</f>
        <v>352</v>
      </c>
      <c r="F18" s="28">
        <f t="shared" si="33"/>
        <v>2765</v>
      </c>
      <c r="G18" s="28">
        <f t="shared" si="33"/>
        <v>1785</v>
      </c>
      <c r="H18" s="28">
        <f t="shared" si="33"/>
        <v>1750</v>
      </c>
      <c r="I18" s="28">
        <f t="shared" si="33"/>
        <v>2243</v>
      </c>
      <c r="J18" s="28">
        <f t="shared" si="33"/>
        <v>2250</v>
      </c>
      <c r="K18" s="28">
        <f t="shared" si="33"/>
        <v>1489</v>
      </c>
      <c r="L18" s="28">
        <f t="shared" si="33"/>
        <v>2250</v>
      </c>
      <c r="M18" s="28">
        <f t="shared" si="33"/>
        <v>5540</v>
      </c>
      <c r="N18" s="28">
        <f t="shared" si="33"/>
        <v>10900</v>
      </c>
      <c r="O18" s="28" t="e">
        <f t="shared" si="33"/>
        <v>#REF!</v>
      </c>
      <c r="P18" s="28">
        <f t="shared" si="33"/>
        <v>11116</v>
      </c>
      <c r="Q18" s="28">
        <f t="shared" si="33"/>
        <v>9116</v>
      </c>
      <c r="R18" s="28">
        <f t="shared" si="33"/>
        <v>11390</v>
      </c>
      <c r="S18" s="28">
        <f aca="true" t="shared" si="34" ref="S18:X18">SUM(S253)</f>
        <v>9690</v>
      </c>
      <c r="T18" s="28">
        <f t="shared" si="34"/>
        <v>19384.2</v>
      </c>
      <c r="U18" s="28">
        <f t="shared" si="34"/>
        <v>22031</v>
      </c>
      <c r="V18" s="28">
        <f t="shared" si="34"/>
        <v>20020</v>
      </c>
      <c r="W18" s="28">
        <f t="shared" si="34"/>
        <v>20020</v>
      </c>
      <c r="X18" s="28">
        <f t="shared" si="34"/>
        <v>20268</v>
      </c>
      <c r="Y18" s="28">
        <f t="shared" si="5"/>
        <v>248</v>
      </c>
      <c r="Z18" s="30">
        <f t="shared" si="2"/>
        <v>0.01279392494918542</v>
      </c>
    </row>
    <row r="19" spans="1:26" ht="12.75">
      <c r="A19" s="35">
        <v>220</v>
      </c>
      <c r="B19" s="26" t="s">
        <v>270</v>
      </c>
      <c r="C19" s="28">
        <f>SUM(C265)</f>
        <v>198680</v>
      </c>
      <c r="D19" s="28">
        <f>SUM(D265)</f>
        <v>202813</v>
      </c>
      <c r="E19" s="28">
        <f aca="true" t="shared" si="35" ref="E19:K19">SUM(E265)</f>
        <v>194731</v>
      </c>
      <c r="F19" s="28">
        <f t="shared" si="35"/>
        <v>206224</v>
      </c>
      <c r="G19" s="28">
        <f t="shared" si="35"/>
        <v>205702</v>
      </c>
      <c r="H19" s="28">
        <f t="shared" si="35"/>
        <v>215403</v>
      </c>
      <c r="I19" s="28">
        <f t="shared" si="35"/>
        <v>210163</v>
      </c>
      <c r="J19" s="28">
        <f t="shared" si="35"/>
        <v>224363.801</v>
      </c>
      <c r="K19" s="28">
        <f t="shared" si="35"/>
        <v>217967</v>
      </c>
      <c r="L19" s="28">
        <f aca="true" t="shared" si="36" ref="L19:R19">SUM(L265)</f>
        <v>234524</v>
      </c>
      <c r="M19" s="28">
        <f t="shared" si="36"/>
        <v>226805</v>
      </c>
      <c r="N19" s="28">
        <f t="shared" si="36"/>
        <v>249422</v>
      </c>
      <c r="O19" s="28">
        <f t="shared" si="36"/>
        <v>236260</v>
      </c>
      <c r="P19" s="28">
        <f t="shared" si="36"/>
        <v>259809</v>
      </c>
      <c r="Q19" s="28">
        <f t="shared" si="36"/>
        <v>246138</v>
      </c>
      <c r="R19" s="28">
        <f t="shared" si="36"/>
        <v>271576</v>
      </c>
      <c r="S19" s="28">
        <f aca="true" t="shared" si="37" ref="S19:X19">SUM(S265)</f>
        <v>259227</v>
      </c>
      <c r="T19" s="28">
        <f t="shared" si="37"/>
        <v>285072.046</v>
      </c>
      <c r="U19" s="28">
        <f t="shared" si="37"/>
        <v>275254</v>
      </c>
      <c r="V19" s="28">
        <f t="shared" si="37"/>
        <v>168000</v>
      </c>
      <c r="W19" s="28">
        <f t="shared" si="37"/>
        <v>147000</v>
      </c>
      <c r="X19" s="28">
        <f t="shared" si="37"/>
        <v>155000</v>
      </c>
      <c r="Y19" s="28">
        <f t="shared" si="5"/>
        <v>-13000</v>
      </c>
      <c r="Z19" s="30">
        <f t="shared" si="2"/>
        <v>-0.04560250709394355</v>
      </c>
    </row>
    <row r="20" spans="1:26" ht="12.75">
      <c r="A20" s="35">
        <v>225</v>
      </c>
      <c r="B20" s="26" t="s">
        <v>36</v>
      </c>
      <c r="C20" s="28">
        <f>SUM(C282)</f>
        <v>7503</v>
      </c>
      <c r="D20" s="28">
        <f>SUM(D282)</f>
        <v>11341</v>
      </c>
      <c r="E20" s="28">
        <f aca="true" t="shared" si="38" ref="E20:R20">SUM(E282)</f>
        <v>9803</v>
      </c>
      <c r="F20" s="28">
        <f t="shared" si="38"/>
        <v>15793</v>
      </c>
      <c r="G20" s="28">
        <f t="shared" si="38"/>
        <v>11746</v>
      </c>
      <c r="H20" s="28">
        <f t="shared" si="38"/>
        <v>16750</v>
      </c>
      <c r="I20" s="28">
        <f t="shared" si="38"/>
        <v>16653</v>
      </c>
      <c r="J20" s="28">
        <f t="shared" si="38"/>
        <v>19412</v>
      </c>
      <c r="K20" s="28">
        <f t="shared" si="38"/>
        <v>17257</v>
      </c>
      <c r="L20" s="28">
        <f t="shared" si="38"/>
        <v>21027</v>
      </c>
      <c r="M20" s="28">
        <f t="shared" si="38"/>
        <v>14520</v>
      </c>
      <c r="N20" s="28">
        <f t="shared" si="38"/>
        <v>21745</v>
      </c>
      <c r="O20" s="28">
        <f t="shared" si="38"/>
        <v>14931</v>
      </c>
      <c r="P20" s="28">
        <f t="shared" si="38"/>
        <v>22315</v>
      </c>
      <c r="Q20" s="28">
        <f t="shared" si="38"/>
        <v>15290</v>
      </c>
      <c r="R20" s="28">
        <f t="shared" si="38"/>
        <v>23463</v>
      </c>
      <c r="S20" s="28">
        <f aca="true" t="shared" si="39" ref="S20:X20">SUM(S282)</f>
        <v>15835</v>
      </c>
      <c r="T20" s="28">
        <f t="shared" si="39"/>
        <v>24065</v>
      </c>
      <c r="U20" s="28">
        <f t="shared" si="39"/>
        <v>17544</v>
      </c>
      <c r="V20" s="28">
        <f t="shared" si="39"/>
        <v>23565</v>
      </c>
      <c r="W20" s="28">
        <f t="shared" si="39"/>
        <v>23565</v>
      </c>
      <c r="X20" s="28">
        <f t="shared" si="39"/>
        <v>23680</v>
      </c>
      <c r="Y20" s="28">
        <f t="shared" si="5"/>
        <v>115</v>
      </c>
      <c r="Z20" s="30">
        <f t="shared" si="2"/>
        <v>0.0047787242883856225</v>
      </c>
    </row>
    <row r="21" spans="1:26" ht="12.75">
      <c r="A21" s="35">
        <v>230</v>
      </c>
      <c r="B21" s="26" t="s">
        <v>37</v>
      </c>
      <c r="C21" s="28">
        <f>SUM(C304)</f>
        <v>400181</v>
      </c>
      <c r="D21" s="28">
        <f aca="true" t="shared" si="40" ref="D21:R21">SUM(D304)</f>
        <v>435173</v>
      </c>
      <c r="E21" s="28">
        <f t="shared" si="40"/>
        <v>396044</v>
      </c>
      <c r="F21" s="28">
        <f t="shared" si="40"/>
        <v>436492</v>
      </c>
      <c r="G21" s="28">
        <f t="shared" si="40"/>
        <v>431243</v>
      </c>
      <c r="H21" s="28">
        <f t="shared" si="40"/>
        <v>440582</v>
      </c>
      <c r="I21" s="28">
        <f t="shared" si="40"/>
        <v>428980</v>
      </c>
      <c r="J21" s="28">
        <f t="shared" si="40"/>
        <v>443975</v>
      </c>
      <c r="K21" s="28">
        <f t="shared" si="40"/>
        <v>194560</v>
      </c>
      <c r="L21" s="28">
        <f t="shared" si="40"/>
        <v>231772</v>
      </c>
      <c r="M21" s="28">
        <f t="shared" si="40"/>
        <v>222564</v>
      </c>
      <c r="N21" s="28">
        <f t="shared" si="40"/>
        <v>241684</v>
      </c>
      <c r="O21" s="28">
        <f t="shared" si="40"/>
        <v>240678</v>
      </c>
      <c r="P21" s="28">
        <f t="shared" si="40"/>
        <v>251950</v>
      </c>
      <c r="Q21" s="28">
        <f t="shared" si="40"/>
        <v>237955</v>
      </c>
      <c r="R21" s="28">
        <f t="shared" si="40"/>
        <v>265750</v>
      </c>
      <c r="S21" s="28">
        <f aca="true" t="shared" si="41" ref="S21:X21">SUM(S304)</f>
        <v>253211</v>
      </c>
      <c r="T21" s="28">
        <f t="shared" si="41"/>
        <v>274300</v>
      </c>
      <c r="U21" s="28">
        <f t="shared" si="41"/>
        <v>243808</v>
      </c>
      <c r="V21" s="28">
        <f t="shared" si="41"/>
        <v>274200</v>
      </c>
      <c r="W21" s="28">
        <f t="shared" si="41"/>
        <v>274200</v>
      </c>
      <c r="X21" s="28">
        <f t="shared" si="41"/>
        <v>277200</v>
      </c>
      <c r="Y21" s="28">
        <f t="shared" si="5"/>
        <v>3000</v>
      </c>
      <c r="Z21" s="30">
        <f t="shared" si="2"/>
        <v>0.01093693036820999</v>
      </c>
    </row>
    <row r="22" spans="1:26" ht="12.75">
      <c r="A22" s="35">
        <v>235</v>
      </c>
      <c r="B22" s="26" t="s">
        <v>38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f aca="true" t="shared" si="42" ref="P22:V22">SUM(P310)</f>
        <v>0</v>
      </c>
      <c r="Q22" s="28">
        <f t="shared" si="42"/>
        <v>0</v>
      </c>
      <c r="R22" s="28">
        <f t="shared" si="42"/>
        <v>8959</v>
      </c>
      <c r="S22" s="28">
        <f t="shared" si="42"/>
        <v>6644</v>
      </c>
      <c r="T22" s="28">
        <f t="shared" si="42"/>
        <v>9259</v>
      </c>
      <c r="U22" s="28">
        <f t="shared" si="42"/>
        <v>7677</v>
      </c>
      <c r="V22" s="28">
        <f t="shared" si="42"/>
        <v>9259</v>
      </c>
      <c r="W22" s="28">
        <f>SUM(W310)</f>
        <v>9259</v>
      </c>
      <c r="X22" s="28">
        <f>SUM(X310)</f>
        <v>11059</v>
      </c>
      <c r="Y22" s="28">
        <f t="shared" si="5"/>
        <v>1800</v>
      </c>
      <c r="Z22" s="30">
        <f t="shared" si="2"/>
        <v>0.19440544335241386</v>
      </c>
    </row>
    <row r="23" spans="1:26" ht="12.75">
      <c r="A23" s="35">
        <v>240</v>
      </c>
      <c r="B23" s="26" t="s">
        <v>39</v>
      </c>
      <c r="C23" s="28">
        <f>SUM(C321)</f>
        <v>145884</v>
      </c>
      <c r="D23" s="28">
        <f>SUM(D321)</f>
        <v>148512</v>
      </c>
      <c r="E23" s="28">
        <f aca="true" t="shared" si="43" ref="E23:R23">SUM(E321)</f>
        <v>136107</v>
      </c>
      <c r="F23" s="28">
        <f t="shared" si="43"/>
        <v>149162</v>
      </c>
      <c r="G23" s="28">
        <f t="shared" si="43"/>
        <v>143956</v>
      </c>
      <c r="H23" s="28">
        <f t="shared" si="43"/>
        <v>148462</v>
      </c>
      <c r="I23" s="28">
        <f t="shared" si="43"/>
        <v>147791</v>
      </c>
      <c r="J23" s="28">
        <f t="shared" si="43"/>
        <v>147565</v>
      </c>
      <c r="K23" s="28">
        <f t="shared" si="43"/>
        <v>134306</v>
      </c>
      <c r="L23" s="28">
        <f t="shared" si="43"/>
        <v>147265</v>
      </c>
      <c r="M23" s="28">
        <f t="shared" si="43"/>
        <v>138540</v>
      </c>
      <c r="N23" s="28">
        <f t="shared" si="43"/>
        <v>149692</v>
      </c>
      <c r="O23" s="28">
        <f t="shared" si="43"/>
        <v>141754</v>
      </c>
      <c r="P23" s="28">
        <f t="shared" si="43"/>
        <v>152730</v>
      </c>
      <c r="Q23" s="28">
        <f t="shared" si="43"/>
        <v>149349</v>
      </c>
      <c r="R23" s="28">
        <f t="shared" si="43"/>
        <v>153429</v>
      </c>
      <c r="S23" s="28">
        <f aca="true" t="shared" si="44" ref="S23:X23">SUM(S321)</f>
        <v>150625</v>
      </c>
      <c r="T23" s="28">
        <f t="shared" si="44"/>
        <v>155680</v>
      </c>
      <c r="U23" s="28">
        <f t="shared" si="44"/>
        <v>149020</v>
      </c>
      <c r="V23" s="28">
        <f t="shared" si="44"/>
        <v>150224</v>
      </c>
      <c r="W23" s="28">
        <f t="shared" si="44"/>
        <v>150224</v>
      </c>
      <c r="X23" s="28">
        <f t="shared" si="44"/>
        <v>141269</v>
      </c>
      <c r="Y23" s="28">
        <f t="shared" si="5"/>
        <v>-8955</v>
      </c>
      <c r="Z23" s="30">
        <f t="shared" si="2"/>
        <v>-0.05752183967112025</v>
      </c>
    </row>
    <row r="24" spans="1:26" ht="12.75">
      <c r="A24" s="35">
        <v>250</v>
      </c>
      <c r="B24" s="26" t="s">
        <v>40</v>
      </c>
      <c r="C24" s="28">
        <f>SUM(C330)</f>
        <v>2432</v>
      </c>
      <c r="D24" s="28">
        <f>SUM(D330)</f>
        <v>2043</v>
      </c>
      <c r="E24" s="28">
        <f aca="true" t="shared" si="45" ref="E24:R24">SUM(E330)</f>
        <v>1668</v>
      </c>
      <c r="F24" s="28">
        <f t="shared" si="45"/>
        <v>2118</v>
      </c>
      <c r="G24" s="28">
        <f t="shared" si="45"/>
        <v>1931</v>
      </c>
      <c r="H24" s="28">
        <f t="shared" si="45"/>
        <v>2300</v>
      </c>
      <c r="I24" s="28">
        <f t="shared" si="45"/>
        <v>1855</v>
      </c>
      <c r="J24" s="28">
        <f t="shared" si="45"/>
        <v>2000</v>
      </c>
      <c r="K24" s="28">
        <f t="shared" si="45"/>
        <v>1878</v>
      </c>
      <c r="L24" s="28">
        <f t="shared" si="45"/>
        <v>2000</v>
      </c>
      <c r="M24" s="28">
        <f t="shared" si="45"/>
        <v>1540</v>
      </c>
      <c r="N24" s="28">
        <f t="shared" si="45"/>
        <v>2043</v>
      </c>
      <c r="O24" s="28">
        <f t="shared" si="45"/>
        <v>1615</v>
      </c>
      <c r="P24" s="28">
        <f t="shared" si="45"/>
        <v>2105</v>
      </c>
      <c r="Q24" s="28">
        <f t="shared" si="45"/>
        <v>1734</v>
      </c>
      <c r="R24" s="28">
        <f t="shared" si="45"/>
        <v>2168</v>
      </c>
      <c r="S24" s="28">
        <f aca="true" t="shared" si="46" ref="S24:X24">SUM(S330)</f>
        <v>1676</v>
      </c>
      <c r="T24" s="28">
        <f t="shared" si="46"/>
        <v>2259</v>
      </c>
      <c r="U24" s="28">
        <f t="shared" si="46"/>
        <v>2010</v>
      </c>
      <c r="V24" s="28">
        <f t="shared" si="46"/>
        <v>2259</v>
      </c>
      <c r="W24" s="28">
        <f t="shared" si="46"/>
        <v>2259</v>
      </c>
      <c r="X24" s="28">
        <f t="shared" si="46"/>
        <v>3197</v>
      </c>
      <c r="Y24" s="28">
        <f t="shared" si="5"/>
        <v>938</v>
      </c>
      <c r="Z24" s="30">
        <f t="shared" si="2"/>
        <v>0.41522797698096503</v>
      </c>
    </row>
    <row r="25" spans="1:26" ht="12.75">
      <c r="A25" s="39"/>
      <c r="B25" s="26" t="s">
        <v>41</v>
      </c>
      <c r="C25" s="28">
        <f>SUM(C17:C24)</f>
        <v>1461648</v>
      </c>
      <c r="D25" s="28">
        <f>SUM(D17:D24)</f>
        <v>1529062</v>
      </c>
      <c r="E25" s="28">
        <f aca="true" t="shared" si="47" ref="E25:R25">SUM(E17:E24)</f>
        <v>1444704</v>
      </c>
      <c r="F25" s="28">
        <f t="shared" si="47"/>
        <v>1578303</v>
      </c>
      <c r="G25" s="28">
        <f t="shared" si="47"/>
        <v>1544079</v>
      </c>
      <c r="H25" s="28">
        <f t="shared" si="47"/>
        <v>1622203</v>
      </c>
      <c r="I25" s="28">
        <f t="shared" si="47"/>
        <v>1577275</v>
      </c>
      <c r="J25" s="28">
        <f t="shared" si="47"/>
        <v>1670348.5715</v>
      </c>
      <c r="K25" s="28">
        <f t="shared" si="47"/>
        <v>1399236</v>
      </c>
      <c r="L25" s="28">
        <f t="shared" si="47"/>
        <v>1514209</v>
      </c>
      <c r="M25" s="28">
        <f t="shared" si="47"/>
        <v>1434536</v>
      </c>
      <c r="N25" s="28">
        <f t="shared" si="47"/>
        <v>1583928</v>
      </c>
      <c r="O25" s="28" t="e">
        <f t="shared" si="47"/>
        <v>#REF!</v>
      </c>
      <c r="P25" s="28">
        <f t="shared" si="47"/>
        <v>1658859</v>
      </c>
      <c r="Q25" s="28">
        <f t="shared" si="47"/>
        <v>1570375</v>
      </c>
      <c r="R25" s="28">
        <f t="shared" si="47"/>
        <v>1743555</v>
      </c>
      <c r="S25" s="28">
        <f aca="true" t="shared" si="48" ref="S25:X25">SUM(S17:S24)</f>
        <v>1691458</v>
      </c>
      <c r="T25" s="28">
        <f t="shared" si="48"/>
        <v>1850381.38</v>
      </c>
      <c r="U25" s="28">
        <f t="shared" si="48"/>
        <v>1692866</v>
      </c>
      <c r="V25" s="28">
        <f t="shared" si="48"/>
        <v>1760825</v>
      </c>
      <c r="W25" s="28">
        <f t="shared" si="48"/>
        <v>1708840</v>
      </c>
      <c r="X25" s="28">
        <f t="shared" si="48"/>
        <v>1757922</v>
      </c>
      <c r="Y25" s="28">
        <f t="shared" si="5"/>
        <v>-2903</v>
      </c>
      <c r="Z25" s="30">
        <f t="shared" si="2"/>
        <v>-0.001568865765391565</v>
      </c>
    </row>
    <row r="26" spans="1:26" ht="12.75">
      <c r="A26" s="35">
        <v>310</v>
      </c>
      <c r="B26" s="26" t="s">
        <v>42</v>
      </c>
      <c r="C26" s="28">
        <f>SUM(C373)</f>
        <v>607448</v>
      </c>
      <c r="D26" s="28">
        <f>SUM(D373)</f>
        <v>677024.973</v>
      </c>
      <c r="E26" s="28">
        <f aca="true" t="shared" si="49" ref="E26:R26">SUM(E373)</f>
        <v>714380</v>
      </c>
      <c r="F26" s="28">
        <f t="shared" si="49"/>
        <v>703116.54</v>
      </c>
      <c r="G26" s="28">
        <f t="shared" si="49"/>
        <v>662770</v>
      </c>
      <c r="H26" s="28">
        <f t="shared" si="49"/>
        <v>734164</v>
      </c>
      <c r="I26" s="28">
        <f t="shared" si="49"/>
        <v>694753</v>
      </c>
      <c r="J26" s="28">
        <f t="shared" si="49"/>
        <v>756130</v>
      </c>
      <c r="K26" s="28">
        <f t="shared" si="49"/>
        <v>716421</v>
      </c>
      <c r="L26" s="28">
        <f t="shared" si="49"/>
        <v>799188</v>
      </c>
      <c r="M26" s="28">
        <f t="shared" si="49"/>
        <v>856187</v>
      </c>
      <c r="N26" s="28">
        <f t="shared" si="49"/>
        <v>863740.013</v>
      </c>
      <c r="O26" s="28">
        <f t="shared" si="49"/>
        <v>818689</v>
      </c>
      <c r="P26" s="28">
        <f t="shared" si="49"/>
        <v>905675</v>
      </c>
      <c r="Q26" s="28">
        <f t="shared" si="49"/>
        <v>879315</v>
      </c>
      <c r="R26" s="28">
        <f t="shared" si="49"/>
        <v>930947.769</v>
      </c>
      <c r="S26" s="28">
        <f aca="true" t="shared" si="50" ref="S26:X26">SUM(S373)</f>
        <v>989028</v>
      </c>
      <c r="T26" s="28">
        <f t="shared" si="50"/>
        <v>1014227.0165</v>
      </c>
      <c r="U26" s="28">
        <f t="shared" si="50"/>
        <v>990748</v>
      </c>
      <c r="V26" s="28">
        <f t="shared" si="50"/>
        <v>1013144.362</v>
      </c>
      <c r="W26" s="28">
        <f t="shared" si="50"/>
        <v>1023733.1</v>
      </c>
      <c r="X26" s="28">
        <f t="shared" si="50"/>
        <v>1028683.059</v>
      </c>
      <c r="Y26" s="28">
        <f t="shared" si="5"/>
        <v>15538.697000000044</v>
      </c>
      <c r="Z26" s="30">
        <f t="shared" si="2"/>
        <v>0.015320728739432118</v>
      </c>
    </row>
    <row r="27" spans="1:26" ht="12.75">
      <c r="A27" s="35">
        <v>320</v>
      </c>
      <c r="B27" s="26" t="s">
        <v>43</v>
      </c>
      <c r="C27" s="28">
        <f>SUM(C396)</f>
        <v>467893</v>
      </c>
      <c r="D27" s="28">
        <f>SUM(D396)</f>
        <v>552282</v>
      </c>
      <c r="E27" s="28">
        <f aca="true" t="shared" si="51" ref="E27:R27">SUM(E396)</f>
        <v>553053</v>
      </c>
      <c r="F27" s="28">
        <f t="shared" si="51"/>
        <v>571102.709</v>
      </c>
      <c r="G27" s="28">
        <f t="shared" si="51"/>
        <v>528306</v>
      </c>
      <c r="H27" s="28">
        <f t="shared" si="51"/>
        <v>587479</v>
      </c>
      <c r="I27" s="28">
        <f t="shared" si="51"/>
        <v>568254</v>
      </c>
      <c r="J27" s="28">
        <f t="shared" si="51"/>
        <v>681837</v>
      </c>
      <c r="K27" s="28">
        <f t="shared" si="51"/>
        <v>652548</v>
      </c>
      <c r="L27" s="28">
        <f t="shared" si="51"/>
        <v>822934</v>
      </c>
      <c r="M27" s="28">
        <f t="shared" si="51"/>
        <v>756788</v>
      </c>
      <c r="N27" s="28">
        <f t="shared" si="51"/>
        <v>804579.1685</v>
      </c>
      <c r="O27" s="28">
        <f t="shared" si="51"/>
        <v>804360</v>
      </c>
      <c r="P27" s="28">
        <f t="shared" si="51"/>
        <v>816385.3125</v>
      </c>
      <c r="Q27" s="28">
        <f t="shared" si="51"/>
        <v>816292</v>
      </c>
      <c r="R27" s="28">
        <f t="shared" si="51"/>
        <v>833043.429</v>
      </c>
      <c r="S27" s="28">
        <f aca="true" t="shared" si="52" ref="S27:X27">SUM(S396)</f>
        <v>772275</v>
      </c>
      <c r="T27" s="28">
        <f t="shared" si="52"/>
        <v>825283.228</v>
      </c>
      <c r="U27" s="28">
        <f t="shared" si="52"/>
        <v>763611</v>
      </c>
      <c r="V27" s="28">
        <f t="shared" si="52"/>
        <v>844803.9825</v>
      </c>
      <c r="W27" s="28">
        <f t="shared" si="52"/>
        <v>786473.238</v>
      </c>
      <c r="X27" s="28">
        <f t="shared" si="52"/>
        <v>769280.422</v>
      </c>
      <c r="Y27" s="28">
        <f t="shared" si="5"/>
        <v>-75523.56050000002</v>
      </c>
      <c r="Z27" s="30">
        <f t="shared" si="2"/>
        <v>-0.09151229291672945</v>
      </c>
    </row>
    <row r="28" spans="1:26" ht="12.75">
      <c r="A28" s="39"/>
      <c r="B28" s="26" t="s">
        <v>44</v>
      </c>
      <c r="C28" s="28">
        <f>SUM(C26:C27)</f>
        <v>1075341</v>
      </c>
      <c r="D28" s="28">
        <f>SUM(D26:D27)</f>
        <v>1229306.973</v>
      </c>
      <c r="E28" s="28">
        <f aca="true" t="shared" si="53" ref="E28:R28">SUM(E26:E27)</f>
        <v>1267433</v>
      </c>
      <c r="F28" s="28">
        <f t="shared" si="53"/>
        <v>1274219.249</v>
      </c>
      <c r="G28" s="28">
        <f t="shared" si="53"/>
        <v>1191076</v>
      </c>
      <c r="H28" s="28">
        <f t="shared" si="53"/>
        <v>1321643</v>
      </c>
      <c r="I28" s="28">
        <f t="shared" si="53"/>
        <v>1263007</v>
      </c>
      <c r="J28" s="28">
        <f t="shared" si="53"/>
        <v>1437967</v>
      </c>
      <c r="K28" s="28">
        <f t="shared" si="53"/>
        <v>1368969</v>
      </c>
      <c r="L28" s="28">
        <f t="shared" si="53"/>
        <v>1622122</v>
      </c>
      <c r="M28" s="28">
        <f t="shared" si="53"/>
        <v>1612975</v>
      </c>
      <c r="N28" s="28">
        <f t="shared" si="53"/>
        <v>1668319.1815</v>
      </c>
      <c r="O28" s="28">
        <f t="shared" si="53"/>
        <v>1623049</v>
      </c>
      <c r="P28" s="28">
        <f t="shared" si="53"/>
        <v>1722060.3125</v>
      </c>
      <c r="Q28" s="28">
        <f t="shared" si="53"/>
        <v>1695607</v>
      </c>
      <c r="R28" s="28">
        <f t="shared" si="53"/>
        <v>1763991.1979999999</v>
      </c>
      <c r="S28" s="28">
        <f aca="true" t="shared" si="54" ref="S28:X28">SUM(S26:S27)</f>
        <v>1761303</v>
      </c>
      <c r="T28" s="28">
        <f t="shared" si="54"/>
        <v>1839510.2445</v>
      </c>
      <c r="U28" s="28">
        <f t="shared" si="54"/>
        <v>1754359</v>
      </c>
      <c r="V28" s="28">
        <f t="shared" si="54"/>
        <v>1857948.3445000001</v>
      </c>
      <c r="W28" s="28">
        <f t="shared" si="54"/>
        <v>1810206.338</v>
      </c>
      <c r="X28" s="28">
        <f t="shared" si="54"/>
        <v>1797963.4810000001</v>
      </c>
      <c r="Y28" s="28">
        <f t="shared" si="5"/>
        <v>-59984.86349999998</v>
      </c>
      <c r="Z28" s="30">
        <f t="shared" si="2"/>
        <v>-0.03260914891849626</v>
      </c>
    </row>
    <row r="29" spans="1:26" ht="12.75">
      <c r="A29" s="35">
        <v>410</v>
      </c>
      <c r="B29" s="26" t="s">
        <v>45</v>
      </c>
      <c r="C29" s="28">
        <f>SUM(C415)</f>
        <v>22850</v>
      </c>
      <c r="D29" s="28">
        <f>SUM(D415)</f>
        <v>28733</v>
      </c>
      <c r="E29" s="28">
        <f aca="true" t="shared" si="55" ref="E29:R29">SUM(E415)</f>
        <v>28233</v>
      </c>
      <c r="F29" s="28">
        <f t="shared" si="55"/>
        <v>28733</v>
      </c>
      <c r="G29" s="28">
        <f t="shared" si="55"/>
        <v>24031</v>
      </c>
      <c r="H29" s="28">
        <f t="shared" si="55"/>
        <v>28733</v>
      </c>
      <c r="I29" s="28">
        <f t="shared" si="55"/>
        <v>28830</v>
      </c>
      <c r="J29" s="28">
        <f t="shared" si="55"/>
        <v>28733</v>
      </c>
      <c r="K29" s="28">
        <f t="shared" si="55"/>
        <v>34309</v>
      </c>
      <c r="L29" s="28">
        <f t="shared" si="55"/>
        <v>30733</v>
      </c>
      <c r="M29" s="28">
        <f t="shared" si="55"/>
        <v>24251</v>
      </c>
      <c r="N29" s="28">
        <f t="shared" si="55"/>
        <v>30733</v>
      </c>
      <c r="O29" s="28">
        <f t="shared" si="55"/>
        <v>25833</v>
      </c>
      <c r="P29" s="28">
        <f t="shared" si="55"/>
        <v>26733</v>
      </c>
      <c r="Q29" s="28">
        <f t="shared" si="55"/>
        <v>37047</v>
      </c>
      <c r="R29" s="28">
        <f t="shared" si="55"/>
        <v>28354.99</v>
      </c>
      <c r="S29" s="28">
        <f aca="true" t="shared" si="56" ref="S29:X29">SUM(S415)</f>
        <v>25625.09</v>
      </c>
      <c r="T29" s="28">
        <f t="shared" si="56"/>
        <v>26483.6727</v>
      </c>
      <c r="U29" s="28">
        <f t="shared" si="56"/>
        <v>38715.3477</v>
      </c>
      <c r="V29" s="28">
        <f t="shared" si="56"/>
        <v>32483.6727</v>
      </c>
      <c r="W29" s="28">
        <f t="shared" si="56"/>
        <v>42684.3477</v>
      </c>
      <c r="X29" s="28">
        <f t="shared" si="56"/>
        <v>45483.672699999996</v>
      </c>
      <c r="Y29" s="28">
        <f t="shared" si="5"/>
        <v>12999.999999999996</v>
      </c>
      <c r="Z29" s="30">
        <f t="shared" si="2"/>
        <v>0.49086847384275356</v>
      </c>
    </row>
    <row r="30" spans="1:26" ht="12.75">
      <c r="A30" s="35">
        <v>510</v>
      </c>
      <c r="B30" s="26" t="s">
        <v>46</v>
      </c>
      <c r="C30" s="28">
        <f>SUM(C435)</f>
        <v>273309</v>
      </c>
      <c r="D30" s="28">
        <f>SUM(D435)</f>
        <v>285725</v>
      </c>
      <c r="E30" s="28">
        <f aca="true" t="shared" si="57" ref="E30:R30">SUM(E435)</f>
        <v>284393</v>
      </c>
      <c r="F30" s="28">
        <f t="shared" si="57"/>
        <v>317599</v>
      </c>
      <c r="G30" s="28">
        <f t="shared" si="57"/>
        <v>319374</v>
      </c>
      <c r="H30" s="28">
        <f t="shared" si="57"/>
        <v>325217</v>
      </c>
      <c r="I30" s="28">
        <f t="shared" si="57"/>
        <v>318312</v>
      </c>
      <c r="J30" s="28">
        <f t="shared" si="57"/>
        <v>333985</v>
      </c>
      <c r="K30" s="28">
        <f t="shared" si="57"/>
        <v>338053</v>
      </c>
      <c r="L30" s="28">
        <f t="shared" si="57"/>
        <v>345130</v>
      </c>
      <c r="M30" s="28">
        <f t="shared" si="57"/>
        <v>337324</v>
      </c>
      <c r="N30" s="28">
        <f t="shared" si="57"/>
        <v>364300.288</v>
      </c>
      <c r="O30" s="28">
        <f t="shared" si="57"/>
        <v>369030</v>
      </c>
      <c r="P30" s="28">
        <f t="shared" si="57"/>
        <v>392806</v>
      </c>
      <c r="Q30" s="28">
        <f t="shared" si="57"/>
        <v>391936</v>
      </c>
      <c r="R30" s="28">
        <f t="shared" si="57"/>
        <v>409868.8137590025</v>
      </c>
      <c r="S30" s="28">
        <f aca="true" t="shared" si="58" ref="S30:X30">SUM(S435)</f>
        <v>407191</v>
      </c>
      <c r="T30" s="28">
        <f t="shared" si="58"/>
        <v>425469</v>
      </c>
      <c r="U30" s="28">
        <f t="shared" si="58"/>
        <v>423064</v>
      </c>
      <c r="V30" s="28">
        <f t="shared" si="58"/>
        <v>431196</v>
      </c>
      <c r="W30" s="28">
        <f t="shared" si="58"/>
        <v>432810</v>
      </c>
      <c r="X30" s="28">
        <f t="shared" si="58"/>
        <v>448373</v>
      </c>
      <c r="Y30" s="28">
        <f t="shared" si="5"/>
        <v>17177</v>
      </c>
      <c r="Z30" s="30">
        <f t="shared" si="2"/>
        <v>0.040371918988222406</v>
      </c>
    </row>
    <row r="31" spans="1:26" ht="12.75">
      <c r="A31" s="35">
        <v>600</v>
      </c>
      <c r="B31" s="26" t="s">
        <v>47</v>
      </c>
      <c r="C31" s="28">
        <f>SUM(C472)</f>
        <v>56980</v>
      </c>
      <c r="D31" s="28">
        <f>SUM(D472)</f>
        <v>59407</v>
      </c>
      <c r="E31" s="28">
        <f aca="true" t="shared" si="59" ref="E31:R31">SUM(E472)</f>
        <v>57999</v>
      </c>
      <c r="F31" s="28">
        <f t="shared" si="59"/>
        <v>64839</v>
      </c>
      <c r="G31" s="28">
        <f t="shared" si="59"/>
        <v>62335</v>
      </c>
      <c r="H31" s="28">
        <f t="shared" si="59"/>
        <v>64903</v>
      </c>
      <c r="I31" s="28">
        <f t="shared" si="59"/>
        <v>64780</v>
      </c>
      <c r="J31" s="28">
        <f t="shared" si="59"/>
        <v>115176</v>
      </c>
      <c r="K31" s="28">
        <f t="shared" si="59"/>
        <v>132075</v>
      </c>
      <c r="L31" s="28">
        <f t="shared" si="59"/>
        <v>127261</v>
      </c>
      <c r="M31" s="28">
        <f t="shared" si="59"/>
        <v>121593</v>
      </c>
      <c r="N31" s="28">
        <f t="shared" si="59"/>
        <v>127124</v>
      </c>
      <c r="O31" s="28">
        <f t="shared" si="59"/>
        <v>130904</v>
      </c>
      <c r="P31" s="28">
        <f t="shared" si="59"/>
        <v>131597</v>
      </c>
      <c r="Q31" s="28">
        <f t="shared" si="59"/>
        <v>130944</v>
      </c>
      <c r="R31" s="28">
        <f t="shared" si="59"/>
        <v>141657</v>
      </c>
      <c r="S31" s="28">
        <f aca="true" t="shared" si="60" ref="S31:X31">SUM(S472)</f>
        <v>141043</v>
      </c>
      <c r="T31" s="28">
        <f t="shared" si="60"/>
        <v>149281</v>
      </c>
      <c r="U31" s="28">
        <f t="shared" si="60"/>
        <v>148122</v>
      </c>
      <c r="V31" s="28">
        <f t="shared" si="60"/>
        <v>111770</v>
      </c>
      <c r="W31" s="28">
        <f t="shared" si="60"/>
        <v>111770</v>
      </c>
      <c r="X31" s="28">
        <f t="shared" si="60"/>
        <v>125970</v>
      </c>
      <c r="Y31" s="28">
        <f t="shared" si="5"/>
        <v>14200</v>
      </c>
      <c r="Z31" s="30">
        <f t="shared" si="2"/>
        <v>0.09512262109712556</v>
      </c>
    </row>
    <row r="32" spans="1:26" ht="12.75">
      <c r="A32" s="35">
        <v>610</v>
      </c>
      <c r="B32" s="26" t="s">
        <v>48</v>
      </c>
      <c r="C32" s="28">
        <f>SUM(C478)</f>
        <v>18956</v>
      </c>
      <c r="D32" s="28">
        <f>SUM(D478)</f>
        <v>18592</v>
      </c>
      <c r="E32" s="28">
        <f aca="true" t="shared" si="61" ref="E32:R32">SUM(E478)</f>
        <v>17973</v>
      </c>
      <c r="F32" s="28">
        <f t="shared" si="61"/>
        <v>25700</v>
      </c>
      <c r="G32" s="28">
        <f t="shared" si="61"/>
        <v>17354</v>
      </c>
      <c r="H32" s="28">
        <f t="shared" si="61"/>
        <v>19300</v>
      </c>
      <c r="I32" s="28">
        <f t="shared" si="61"/>
        <v>18162</v>
      </c>
      <c r="J32" s="28">
        <f t="shared" si="61"/>
        <v>18800</v>
      </c>
      <c r="K32" s="28">
        <f t="shared" si="61"/>
        <v>16333</v>
      </c>
      <c r="L32" s="28">
        <f t="shared" si="61"/>
        <v>17500</v>
      </c>
      <c r="M32" s="28">
        <f t="shared" si="61"/>
        <v>17848</v>
      </c>
      <c r="N32" s="28">
        <f t="shared" si="61"/>
        <v>21480</v>
      </c>
      <c r="O32" s="28">
        <f t="shared" si="61"/>
        <v>19960</v>
      </c>
      <c r="P32" s="28">
        <f t="shared" si="61"/>
        <v>28630</v>
      </c>
      <c r="Q32" s="28">
        <f t="shared" si="61"/>
        <v>21514</v>
      </c>
      <c r="R32" s="28">
        <f t="shared" si="61"/>
        <v>25630</v>
      </c>
      <c r="S32" s="28">
        <f aca="true" t="shared" si="62" ref="S32:X32">SUM(S478)</f>
        <v>24967</v>
      </c>
      <c r="T32" s="28">
        <f t="shared" si="62"/>
        <v>27000</v>
      </c>
      <c r="U32" s="28">
        <f t="shared" si="62"/>
        <v>26981</v>
      </c>
      <c r="V32" s="28">
        <f t="shared" si="62"/>
        <v>25300</v>
      </c>
      <c r="W32" s="28">
        <f t="shared" si="62"/>
        <v>25300</v>
      </c>
      <c r="X32" s="28">
        <f t="shared" si="62"/>
        <v>25300</v>
      </c>
      <c r="Y32" s="28">
        <f t="shared" si="5"/>
        <v>0</v>
      </c>
      <c r="Z32" s="30">
        <f t="shared" si="2"/>
        <v>0</v>
      </c>
    </row>
    <row r="33" spans="1:26" ht="12.75">
      <c r="A33" s="35">
        <v>615</v>
      </c>
      <c r="B33" s="26" t="s">
        <v>49</v>
      </c>
      <c r="C33" s="28">
        <f>SUM(C484)</f>
        <v>0</v>
      </c>
      <c r="D33" s="28">
        <f>SUM(D484)</f>
        <v>18791</v>
      </c>
      <c r="E33" s="28">
        <f aca="true" t="shared" si="63" ref="E33:R33">SUM(E484)</f>
        <v>20299</v>
      </c>
      <c r="F33" s="28">
        <f t="shared" si="63"/>
        <v>20716</v>
      </c>
      <c r="G33" s="28">
        <f t="shared" si="63"/>
        <v>17955</v>
      </c>
      <c r="H33" s="28">
        <f t="shared" si="63"/>
        <v>19651</v>
      </c>
      <c r="I33" s="28">
        <f t="shared" si="63"/>
        <v>19909</v>
      </c>
      <c r="J33" s="28">
        <f t="shared" si="63"/>
        <v>20600</v>
      </c>
      <c r="K33" s="28">
        <f t="shared" si="63"/>
        <v>17176</v>
      </c>
      <c r="L33" s="28">
        <f t="shared" si="63"/>
        <v>19650</v>
      </c>
      <c r="M33" s="28">
        <f t="shared" si="63"/>
        <v>18415</v>
      </c>
      <c r="N33" s="28">
        <f t="shared" si="63"/>
        <v>21920</v>
      </c>
      <c r="O33" s="28">
        <f t="shared" si="63"/>
        <v>24339</v>
      </c>
      <c r="P33" s="28">
        <f t="shared" si="63"/>
        <v>29650</v>
      </c>
      <c r="Q33" s="28">
        <f t="shared" si="63"/>
        <v>21878</v>
      </c>
      <c r="R33" s="28">
        <f t="shared" si="63"/>
        <v>29650</v>
      </c>
      <c r="S33" s="28">
        <f aca="true" t="shared" si="64" ref="S33:X33">SUM(S484)</f>
        <v>29580</v>
      </c>
      <c r="T33" s="28">
        <f t="shared" si="64"/>
        <v>32500</v>
      </c>
      <c r="U33" s="28">
        <f t="shared" si="64"/>
        <v>30083</v>
      </c>
      <c r="V33" s="28">
        <f t="shared" si="64"/>
        <v>27340</v>
      </c>
      <c r="W33" s="28">
        <f t="shared" si="64"/>
        <v>27340</v>
      </c>
      <c r="X33" s="28">
        <f t="shared" si="64"/>
        <v>25340</v>
      </c>
      <c r="Y33" s="28">
        <f t="shared" si="5"/>
        <v>-2000</v>
      </c>
      <c r="Z33" s="30">
        <f t="shared" si="2"/>
        <v>-0.06153846153846154</v>
      </c>
    </row>
    <row r="34" spans="1:26" ht="12.75">
      <c r="A34" s="35">
        <v>620</v>
      </c>
      <c r="B34" s="26" t="s">
        <v>50</v>
      </c>
      <c r="C34" s="28">
        <f>SUM(C489)</f>
        <v>0</v>
      </c>
      <c r="D34" s="28">
        <f>SUM(D489)</f>
        <v>0</v>
      </c>
      <c r="E34" s="28">
        <f aca="true" t="shared" si="65" ref="E34:R34">SUM(E489)</f>
        <v>0</v>
      </c>
      <c r="F34" s="28">
        <f t="shared" si="65"/>
        <v>6400</v>
      </c>
      <c r="G34" s="28">
        <f t="shared" si="65"/>
        <v>-5733</v>
      </c>
      <c r="H34" s="28">
        <f t="shared" si="65"/>
        <v>11000</v>
      </c>
      <c r="I34" s="28">
        <f t="shared" si="65"/>
        <v>10857</v>
      </c>
      <c r="J34" s="28">
        <f t="shared" si="65"/>
        <v>10700</v>
      </c>
      <c r="K34" s="28">
        <f t="shared" si="65"/>
        <v>12787</v>
      </c>
      <c r="L34" s="28">
        <f t="shared" si="65"/>
        <v>10700</v>
      </c>
      <c r="M34" s="28">
        <f t="shared" si="65"/>
        <v>16036</v>
      </c>
      <c r="N34" s="28">
        <f t="shared" si="65"/>
        <v>16146</v>
      </c>
      <c r="O34" s="28">
        <f t="shared" si="65"/>
        <v>9980</v>
      </c>
      <c r="P34" s="28">
        <f t="shared" si="65"/>
        <v>16146</v>
      </c>
      <c r="Q34" s="28">
        <f t="shared" si="65"/>
        <v>12356</v>
      </c>
      <c r="R34" s="28">
        <f t="shared" si="65"/>
        <v>16146</v>
      </c>
      <c r="S34" s="28">
        <f aca="true" t="shared" si="66" ref="S34:X34">SUM(S489)</f>
        <v>15324</v>
      </c>
      <c r="T34" s="28">
        <f t="shared" si="66"/>
        <v>17100</v>
      </c>
      <c r="U34" s="28">
        <f t="shared" si="66"/>
        <v>15417</v>
      </c>
      <c r="V34" s="28">
        <f t="shared" si="66"/>
        <v>13570</v>
      </c>
      <c r="W34" s="28">
        <f t="shared" si="66"/>
        <v>13570</v>
      </c>
      <c r="X34" s="28">
        <f t="shared" si="66"/>
        <v>15775</v>
      </c>
      <c r="Y34" s="28">
        <f t="shared" si="5"/>
        <v>2205</v>
      </c>
      <c r="Z34" s="30">
        <f t="shared" si="2"/>
        <v>0.12894736842105264</v>
      </c>
    </row>
    <row r="35" spans="1:26" ht="12.75">
      <c r="A35" s="35">
        <v>630</v>
      </c>
      <c r="B35" s="26" t="s">
        <v>51</v>
      </c>
      <c r="C35" s="28">
        <f>SUM(C496)</f>
        <v>10500</v>
      </c>
      <c r="D35" s="28">
        <f>SUM(D496)</f>
        <v>9600</v>
      </c>
      <c r="E35" s="28">
        <f aca="true" t="shared" si="67" ref="E35:R35">SUM(E496)</f>
        <v>9600</v>
      </c>
      <c r="F35" s="28">
        <f t="shared" si="67"/>
        <v>4500</v>
      </c>
      <c r="G35" s="28">
        <f t="shared" si="67"/>
        <v>2605</v>
      </c>
      <c r="H35" s="28">
        <f t="shared" si="67"/>
        <v>36300</v>
      </c>
      <c r="I35" s="28">
        <f t="shared" si="67"/>
        <v>24553</v>
      </c>
      <c r="J35" s="28">
        <f t="shared" si="67"/>
        <v>24300</v>
      </c>
      <c r="K35" s="28">
        <f t="shared" si="67"/>
        <v>22843</v>
      </c>
      <c r="L35" s="28">
        <f t="shared" si="67"/>
        <v>29000</v>
      </c>
      <c r="M35" s="28">
        <f t="shared" si="67"/>
        <v>27008</v>
      </c>
      <c r="N35" s="28">
        <f t="shared" si="67"/>
        <v>33000</v>
      </c>
      <c r="O35" s="28">
        <f t="shared" si="67"/>
        <v>35054</v>
      </c>
      <c r="P35" s="28">
        <f t="shared" si="67"/>
        <v>46550</v>
      </c>
      <c r="Q35" s="28">
        <f t="shared" si="67"/>
        <v>33308</v>
      </c>
      <c r="R35" s="28">
        <f t="shared" si="67"/>
        <v>39050</v>
      </c>
      <c r="S35" s="28">
        <f aca="true" t="shared" si="68" ref="S35:X35">SUM(S496)</f>
        <v>39032</v>
      </c>
      <c r="T35" s="28">
        <f t="shared" si="68"/>
        <v>40500</v>
      </c>
      <c r="U35" s="28">
        <f t="shared" si="68"/>
        <v>40287</v>
      </c>
      <c r="V35" s="28">
        <f t="shared" si="68"/>
        <v>42550</v>
      </c>
      <c r="W35" s="28">
        <f t="shared" si="68"/>
        <v>42550</v>
      </c>
      <c r="X35" s="28">
        <f t="shared" si="68"/>
        <v>64526</v>
      </c>
      <c r="Y35" s="28">
        <f t="shared" si="5"/>
        <v>21976</v>
      </c>
      <c r="Z35" s="30">
        <f t="shared" si="2"/>
        <v>0.5426172839506173</v>
      </c>
    </row>
    <row r="36" spans="1:26" ht="12.75">
      <c r="A36" s="35">
        <v>635</v>
      </c>
      <c r="B36" s="26" t="s">
        <v>52</v>
      </c>
      <c r="C36" s="28">
        <f>SUM(C502)</f>
        <v>2827</v>
      </c>
      <c r="D36" s="28">
        <f>SUM(D502)</f>
        <v>3050</v>
      </c>
      <c r="E36" s="28">
        <f aca="true" t="shared" si="69" ref="E36:R36">SUM(E502)</f>
        <v>1968</v>
      </c>
      <c r="F36" s="28">
        <f t="shared" si="69"/>
        <v>3300</v>
      </c>
      <c r="G36" s="28">
        <f t="shared" si="69"/>
        <v>2621</v>
      </c>
      <c r="H36" s="28">
        <f t="shared" si="69"/>
        <v>3300</v>
      </c>
      <c r="I36" s="28">
        <f t="shared" si="69"/>
        <v>3162</v>
      </c>
      <c r="J36" s="28">
        <f t="shared" si="69"/>
        <v>3400</v>
      </c>
      <c r="K36" s="28">
        <f t="shared" si="69"/>
        <v>3290</v>
      </c>
      <c r="L36" s="28">
        <f t="shared" si="69"/>
        <v>3300</v>
      </c>
      <c r="M36" s="28">
        <f t="shared" si="69"/>
        <v>4178</v>
      </c>
      <c r="N36" s="28">
        <f t="shared" si="69"/>
        <v>4004</v>
      </c>
      <c r="O36" s="28">
        <f t="shared" si="69"/>
        <v>3674</v>
      </c>
      <c r="P36" s="28">
        <f t="shared" si="69"/>
        <v>5422</v>
      </c>
      <c r="Q36" s="28">
        <f t="shared" si="69"/>
        <v>4632</v>
      </c>
      <c r="R36" s="28">
        <f t="shared" si="69"/>
        <v>5422</v>
      </c>
      <c r="S36" s="28">
        <f aca="true" t="shared" si="70" ref="S36:X36">SUM(S502)</f>
        <v>6203</v>
      </c>
      <c r="T36" s="28">
        <f t="shared" si="70"/>
        <v>6000</v>
      </c>
      <c r="U36" s="28">
        <f t="shared" si="70"/>
        <v>5485</v>
      </c>
      <c r="V36" s="28">
        <f t="shared" si="70"/>
        <v>5680</v>
      </c>
      <c r="W36" s="28">
        <f t="shared" si="70"/>
        <v>5680</v>
      </c>
      <c r="X36" s="28">
        <f t="shared" si="70"/>
        <v>6730</v>
      </c>
      <c r="Y36" s="28">
        <f t="shared" si="5"/>
        <v>1050</v>
      </c>
      <c r="Z36" s="30">
        <f t="shared" si="2"/>
        <v>0.175</v>
      </c>
    </row>
    <row r="37" spans="1:26" ht="12.75">
      <c r="A37" s="35"/>
      <c r="B37" s="26" t="s">
        <v>53</v>
      </c>
      <c r="C37" s="28">
        <f>SUM(C31:C36)</f>
        <v>89263</v>
      </c>
      <c r="D37" s="28">
        <f>SUM(D31:D36)</f>
        <v>109440</v>
      </c>
      <c r="E37" s="28">
        <f aca="true" t="shared" si="71" ref="E37:R37">SUM(E31:E36)</f>
        <v>107839</v>
      </c>
      <c r="F37" s="28">
        <f t="shared" si="71"/>
        <v>125455</v>
      </c>
      <c r="G37" s="28">
        <f t="shared" si="71"/>
        <v>97137</v>
      </c>
      <c r="H37" s="28">
        <f t="shared" si="71"/>
        <v>154454</v>
      </c>
      <c r="I37" s="28">
        <f t="shared" si="71"/>
        <v>141423</v>
      </c>
      <c r="J37" s="28">
        <f t="shared" si="71"/>
        <v>192976</v>
      </c>
      <c r="K37" s="28">
        <f t="shared" si="71"/>
        <v>204504</v>
      </c>
      <c r="L37" s="28">
        <f t="shared" si="71"/>
        <v>207411</v>
      </c>
      <c r="M37" s="28">
        <f t="shared" si="71"/>
        <v>205078</v>
      </c>
      <c r="N37" s="28">
        <f t="shared" si="71"/>
        <v>223674</v>
      </c>
      <c r="O37" s="28">
        <f t="shared" si="71"/>
        <v>223911</v>
      </c>
      <c r="P37" s="28">
        <f t="shared" si="71"/>
        <v>257995</v>
      </c>
      <c r="Q37" s="28">
        <f t="shared" si="71"/>
        <v>224632</v>
      </c>
      <c r="R37" s="28">
        <f t="shared" si="71"/>
        <v>257555</v>
      </c>
      <c r="S37" s="28">
        <f aca="true" t="shared" si="72" ref="S37:X37">SUM(S31:S36)</f>
        <v>256149</v>
      </c>
      <c r="T37" s="28">
        <f t="shared" si="72"/>
        <v>272381</v>
      </c>
      <c r="U37" s="28">
        <f t="shared" si="72"/>
        <v>266375</v>
      </c>
      <c r="V37" s="28">
        <f t="shared" si="72"/>
        <v>226210</v>
      </c>
      <c r="W37" s="28">
        <f t="shared" si="72"/>
        <v>226210</v>
      </c>
      <c r="X37" s="28">
        <f t="shared" si="72"/>
        <v>263641</v>
      </c>
      <c r="Y37" s="28">
        <f t="shared" si="5"/>
        <v>37431</v>
      </c>
      <c r="Z37" s="30">
        <f t="shared" si="2"/>
        <v>0.13742147947176933</v>
      </c>
    </row>
    <row r="38" spans="1:26" ht="12.75">
      <c r="A38" s="35">
        <v>640</v>
      </c>
      <c r="B38" s="26" t="s">
        <v>54</v>
      </c>
      <c r="C38" s="28">
        <f>SUM(C522)</f>
        <v>23976</v>
      </c>
      <c r="D38" s="28">
        <f>SUM(D522)</f>
        <v>22643</v>
      </c>
      <c r="E38" s="28">
        <f aca="true" t="shared" si="73" ref="E38:R38">SUM(E522)</f>
        <v>24618</v>
      </c>
      <c r="F38" s="28">
        <f t="shared" si="73"/>
        <v>29395.427499999998</v>
      </c>
      <c r="G38" s="28">
        <f t="shared" si="73"/>
        <v>27060</v>
      </c>
      <c r="H38" s="28">
        <f t="shared" si="73"/>
        <v>35097</v>
      </c>
      <c r="I38" s="28">
        <f t="shared" si="73"/>
        <v>34626</v>
      </c>
      <c r="J38" s="28">
        <f t="shared" si="73"/>
        <v>38186.845</v>
      </c>
      <c r="K38" s="28">
        <f t="shared" si="73"/>
        <v>36162</v>
      </c>
      <c r="L38" s="28">
        <f t="shared" si="73"/>
        <v>40213</v>
      </c>
      <c r="M38" s="28">
        <f t="shared" si="73"/>
        <v>27483</v>
      </c>
      <c r="N38" s="28">
        <f t="shared" si="73"/>
        <v>49356.4645</v>
      </c>
      <c r="O38" s="28">
        <f t="shared" si="73"/>
        <v>43727</v>
      </c>
      <c r="P38" s="28">
        <f t="shared" si="73"/>
        <v>51926.698000000004</v>
      </c>
      <c r="Q38" s="28">
        <f t="shared" si="73"/>
        <v>59652</v>
      </c>
      <c r="R38" s="28">
        <f t="shared" si="73"/>
        <v>55109.519499999995</v>
      </c>
      <c r="S38" s="28">
        <f aca="true" t="shared" si="74" ref="S38:X38">SUM(S522)</f>
        <v>54858</v>
      </c>
      <c r="T38" s="28">
        <f t="shared" si="74"/>
        <v>58926.369999999995</v>
      </c>
      <c r="U38" s="28">
        <f t="shared" si="74"/>
        <v>56772</v>
      </c>
      <c r="V38" s="28">
        <f t="shared" si="74"/>
        <v>56035.9965</v>
      </c>
      <c r="W38" s="28">
        <f t="shared" si="74"/>
        <v>56501.6905</v>
      </c>
      <c r="X38" s="28">
        <f t="shared" si="74"/>
        <v>60630.9965</v>
      </c>
      <c r="Y38" s="28">
        <f t="shared" si="5"/>
        <v>4595</v>
      </c>
      <c r="Z38" s="30">
        <f t="shared" si="2"/>
        <v>0.0779786706698546</v>
      </c>
    </row>
    <row r="39" spans="1:26" ht="12.75">
      <c r="A39" s="35">
        <v>641</v>
      </c>
      <c r="B39" s="26" t="s">
        <v>55</v>
      </c>
      <c r="C39" s="28">
        <f>SUM(C542)</f>
        <v>71214</v>
      </c>
      <c r="D39" s="28">
        <f>SUM(D542)</f>
        <v>74761</v>
      </c>
      <c r="E39" s="28">
        <f aca="true" t="shared" si="75" ref="E39:R39">SUM(E542)</f>
        <v>77046</v>
      </c>
      <c r="F39" s="28">
        <f t="shared" si="75"/>
        <v>76964.8575</v>
      </c>
      <c r="G39" s="28">
        <f t="shared" si="75"/>
        <v>75543</v>
      </c>
      <c r="H39" s="28">
        <f t="shared" si="75"/>
        <v>85504</v>
      </c>
      <c r="I39" s="28">
        <f t="shared" si="75"/>
        <v>84259</v>
      </c>
      <c r="J39" s="28">
        <f t="shared" si="75"/>
        <v>92961.35250000001</v>
      </c>
      <c r="K39" s="28">
        <f t="shared" si="75"/>
        <v>95643</v>
      </c>
      <c r="L39" s="28">
        <f t="shared" si="75"/>
        <v>99880</v>
      </c>
      <c r="M39" s="28">
        <f t="shared" si="75"/>
        <v>87406</v>
      </c>
      <c r="N39" s="28">
        <f t="shared" si="75"/>
        <v>105090.7485</v>
      </c>
      <c r="O39" s="28">
        <f t="shared" si="75"/>
        <v>109649</v>
      </c>
      <c r="P39" s="28">
        <f t="shared" si="75"/>
        <v>112106.374</v>
      </c>
      <c r="Q39" s="28">
        <f t="shared" si="75"/>
        <v>112568</v>
      </c>
      <c r="R39" s="28">
        <f t="shared" si="75"/>
        <v>139765.7665</v>
      </c>
      <c r="S39" s="28">
        <f aca="true" t="shared" si="76" ref="S39:X39">SUM(S542)</f>
        <v>138894</v>
      </c>
      <c r="T39" s="28">
        <f t="shared" si="76"/>
        <v>146996.7235</v>
      </c>
      <c r="U39" s="28">
        <f t="shared" si="76"/>
        <v>139224</v>
      </c>
      <c r="V39" s="28">
        <f t="shared" si="76"/>
        <v>141178.865</v>
      </c>
      <c r="W39" s="28">
        <f t="shared" si="76"/>
        <v>141578.865</v>
      </c>
      <c r="X39" s="28">
        <f t="shared" si="76"/>
        <v>143423.865</v>
      </c>
      <c r="Y39" s="28">
        <f t="shared" si="5"/>
        <v>2245</v>
      </c>
      <c r="Z39" s="30">
        <f t="shared" si="2"/>
        <v>0.015272449252925016</v>
      </c>
    </row>
    <row r="40" spans="1:26" ht="12.75">
      <c r="A40" s="35">
        <v>645</v>
      </c>
      <c r="B40" s="26" t="s">
        <v>56</v>
      </c>
      <c r="C40" s="28">
        <f>SUM(C567)</f>
        <v>88916</v>
      </c>
      <c r="D40" s="28">
        <f>SUM(D567)</f>
        <v>91230</v>
      </c>
      <c r="E40" s="28">
        <f aca="true" t="shared" si="77" ref="E40:R40">SUM(E567)</f>
        <v>89900</v>
      </c>
      <c r="F40" s="28">
        <f t="shared" si="77"/>
        <v>94503</v>
      </c>
      <c r="G40" s="28">
        <f t="shared" si="77"/>
        <v>93792</v>
      </c>
      <c r="H40" s="28">
        <f t="shared" si="77"/>
        <v>96559</v>
      </c>
      <c r="I40" s="28">
        <f t="shared" si="77"/>
        <v>94386</v>
      </c>
      <c r="J40" s="28">
        <f t="shared" si="77"/>
        <v>103319.924</v>
      </c>
      <c r="K40" s="28">
        <f t="shared" si="77"/>
        <v>94792</v>
      </c>
      <c r="L40" s="28">
        <f t="shared" si="77"/>
        <v>107998</v>
      </c>
      <c r="M40" s="28">
        <f t="shared" si="77"/>
        <v>99653</v>
      </c>
      <c r="N40" s="28">
        <f t="shared" si="77"/>
        <v>115914.6915</v>
      </c>
      <c r="O40" s="28">
        <f t="shared" si="77"/>
        <v>113867</v>
      </c>
      <c r="P40" s="28">
        <f t="shared" si="77"/>
        <v>123137</v>
      </c>
      <c r="Q40" s="28">
        <f t="shared" si="77"/>
        <v>119173</v>
      </c>
      <c r="R40" s="28">
        <f t="shared" si="77"/>
        <v>146308.45549999998</v>
      </c>
      <c r="S40" s="28">
        <f aca="true" t="shared" si="78" ref="S40:X40">SUM(S567)</f>
        <v>132475</v>
      </c>
      <c r="T40" s="28">
        <f t="shared" si="78"/>
        <v>162729.1345</v>
      </c>
      <c r="U40" s="28">
        <f t="shared" si="78"/>
        <v>152155</v>
      </c>
      <c r="V40" s="28">
        <f t="shared" si="78"/>
        <v>158272.657</v>
      </c>
      <c r="W40" s="28">
        <f t="shared" si="78"/>
        <v>158272.657</v>
      </c>
      <c r="X40" s="28">
        <f t="shared" si="78"/>
        <v>160807.657</v>
      </c>
      <c r="Y40" s="28">
        <f t="shared" si="5"/>
        <v>2535</v>
      </c>
      <c r="Z40" s="30">
        <f t="shared" si="2"/>
        <v>0.01557803406125779</v>
      </c>
    </row>
    <row r="41" spans="1:26" ht="12.75">
      <c r="A41" s="35">
        <v>655</v>
      </c>
      <c r="B41" s="26" t="s">
        <v>57</v>
      </c>
      <c r="C41" s="28">
        <f>SUM(C593)</f>
        <v>192531</v>
      </c>
      <c r="D41" s="28">
        <f>SUM(D593)</f>
        <v>299726</v>
      </c>
      <c r="E41" s="28">
        <f aca="true" t="shared" si="79" ref="E41:R41">SUM(E593)</f>
        <v>332760</v>
      </c>
      <c r="F41" s="28">
        <f t="shared" si="79"/>
        <v>350954.445</v>
      </c>
      <c r="G41" s="28">
        <f t="shared" si="79"/>
        <v>356039</v>
      </c>
      <c r="H41" s="28">
        <f t="shared" si="79"/>
        <v>352905</v>
      </c>
      <c r="I41" s="28">
        <f t="shared" si="79"/>
        <v>347645</v>
      </c>
      <c r="J41" s="28">
        <f t="shared" si="79"/>
        <v>353772</v>
      </c>
      <c r="K41" s="28">
        <f t="shared" si="79"/>
        <v>365837</v>
      </c>
      <c r="L41" s="28">
        <f t="shared" si="79"/>
        <v>381273</v>
      </c>
      <c r="M41" s="28">
        <f t="shared" si="79"/>
        <v>360150</v>
      </c>
      <c r="N41" s="28">
        <f t="shared" si="79"/>
        <v>377675</v>
      </c>
      <c r="O41" s="28">
        <f t="shared" si="79"/>
        <v>369363</v>
      </c>
      <c r="P41" s="28">
        <f t="shared" si="79"/>
        <v>392426</v>
      </c>
      <c r="Q41" s="28">
        <f t="shared" si="79"/>
        <v>402932</v>
      </c>
      <c r="R41" s="28">
        <f t="shared" si="79"/>
        <v>399164</v>
      </c>
      <c r="S41" s="28">
        <f aca="true" t="shared" si="80" ref="S41:X41">SUM(S593)</f>
        <v>416186</v>
      </c>
      <c r="T41" s="28">
        <f t="shared" si="80"/>
        <v>322432</v>
      </c>
      <c r="U41" s="28">
        <f t="shared" si="80"/>
        <v>350408</v>
      </c>
      <c r="V41" s="28">
        <f t="shared" si="80"/>
        <v>319728</v>
      </c>
      <c r="W41" s="28">
        <f t="shared" si="80"/>
        <v>299743</v>
      </c>
      <c r="X41" s="28">
        <f t="shared" si="80"/>
        <v>310177</v>
      </c>
      <c r="Y41" s="28">
        <f t="shared" si="5"/>
        <v>-9551</v>
      </c>
      <c r="Z41" s="30">
        <f t="shared" si="2"/>
        <v>-0.029621749702262803</v>
      </c>
    </row>
    <row r="42" spans="1:26" ht="12.75">
      <c r="A42" s="1"/>
      <c r="B42" s="2" t="s">
        <v>0</v>
      </c>
      <c r="C42" s="1" t="s">
        <v>1</v>
      </c>
      <c r="D42" s="3" t="s">
        <v>2</v>
      </c>
      <c r="E42" s="3" t="s">
        <v>1</v>
      </c>
      <c r="F42" s="3" t="s">
        <v>2</v>
      </c>
      <c r="G42" s="3" t="s">
        <v>1</v>
      </c>
      <c r="H42" s="3" t="s">
        <v>2</v>
      </c>
      <c r="I42" s="3" t="s">
        <v>1</v>
      </c>
      <c r="J42" s="3" t="s">
        <v>2</v>
      </c>
      <c r="K42" s="3" t="s">
        <v>1</v>
      </c>
      <c r="L42" s="3" t="s">
        <v>2</v>
      </c>
      <c r="M42" s="3" t="s">
        <v>1</v>
      </c>
      <c r="N42" s="3" t="s">
        <v>2</v>
      </c>
      <c r="O42" s="3" t="s">
        <v>1</v>
      </c>
      <c r="P42" s="3" t="s">
        <v>2</v>
      </c>
      <c r="Q42" s="3" t="s">
        <v>3</v>
      </c>
      <c r="R42" s="3" t="s">
        <v>2</v>
      </c>
      <c r="S42" s="3" t="s">
        <v>1</v>
      </c>
      <c r="T42" s="3" t="s">
        <v>2</v>
      </c>
      <c r="U42" s="3" t="s">
        <v>3</v>
      </c>
      <c r="V42" s="3" t="s">
        <v>2</v>
      </c>
      <c r="W42" s="3" t="s">
        <v>267</v>
      </c>
      <c r="X42" s="3" t="s">
        <v>2</v>
      </c>
      <c r="Y42" s="3" t="s">
        <v>4</v>
      </c>
      <c r="Z42" s="3" t="s">
        <v>5</v>
      </c>
    </row>
    <row r="43" spans="1:26" ht="12.75">
      <c r="A43" s="1"/>
      <c r="B43" s="2"/>
      <c r="C43" s="1" t="s">
        <v>6</v>
      </c>
      <c r="D43" s="3" t="s">
        <v>7</v>
      </c>
      <c r="E43" s="3" t="s">
        <v>7</v>
      </c>
      <c r="F43" s="3" t="s">
        <v>8</v>
      </c>
      <c r="G43" s="3" t="s">
        <v>8</v>
      </c>
      <c r="H43" s="3" t="s">
        <v>9</v>
      </c>
      <c r="I43" s="3" t="s">
        <v>9</v>
      </c>
      <c r="J43" s="3" t="s">
        <v>10</v>
      </c>
      <c r="K43" s="3" t="s">
        <v>10</v>
      </c>
      <c r="L43" s="3" t="s">
        <v>11</v>
      </c>
      <c r="M43" s="3" t="s">
        <v>11</v>
      </c>
      <c r="N43" s="3" t="s">
        <v>12</v>
      </c>
      <c r="O43" s="3" t="s">
        <v>13</v>
      </c>
      <c r="P43" s="3" t="s">
        <v>14</v>
      </c>
      <c r="Q43" s="3" t="s">
        <v>14</v>
      </c>
      <c r="R43" s="3" t="s">
        <v>15</v>
      </c>
      <c r="S43" s="3" t="s">
        <v>16</v>
      </c>
      <c r="T43" s="3" t="s">
        <v>17</v>
      </c>
      <c r="U43" s="3" t="s">
        <v>17</v>
      </c>
      <c r="V43" s="3" t="s">
        <v>18</v>
      </c>
      <c r="W43" s="3" t="s">
        <v>18</v>
      </c>
      <c r="X43" s="3" t="s">
        <v>264</v>
      </c>
      <c r="Y43" s="3" t="s">
        <v>266</v>
      </c>
      <c r="Z43" s="3" t="s">
        <v>266</v>
      </c>
    </row>
    <row r="44" spans="1:26" ht="12.75">
      <c r="A44" s="35">
        <v>656</v>
      </c>
      <c r="B44" s="26" t="s">
        <v>58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1:26" ht="12.75">
      <c r="A45" s="35">
        <v>660</v>
      </c>
      <c r="B45" s="26" t="s">
        <v>59</v>
      </c>
      <c r="C45" s="28">
        <f>SUM(C605)</f>
        <v>29629</v>
      </c>
      <c r="D45" s="28">
        <f>SUM(D605)</f>
        <v>17655</v>
      </c>
      <c r="E45" s="28">
        <f aca="true" t="shared" si="81" ref="E45:R45">SUM(E605)</f>
        <v>17223</v>
      </c>
      <c r="F45" s="28">
        <f t="shared" si="81"/>
        <v>17730.682</v>
      </c>
      <c r="G45" s="28">
        <f t="shared" si="81"/>
        <v>17581</v>
      </c>
      <c r="H45" s="28">
        <f t="shared" si="81"/>
        <v>17808</v>
      </c>
      <c r="I45" s="28">
        <f t="shared" si="81"/>
        <v>17093</v>
      </c>
      <c r="J45" s="28">
        <f t="shared" si="81"/>
        <v>15887.851</v>
      </c>
      <c r="K45" s="28">
        <f t="shared" si="81"/>
        <v>15856</v>
      </c>
      <c r="L45" s="28">
        <f t="shared" si="81"/>
        <v>15998</v>
      </c>
      <c r="M45" s="28">
        <f t="shared" si="81"/>
        <v>16302</v>
      </c>
      <c r="N45" s="28">
        <f t="shared" si="81"/>
        <v>18064</v>
      </c>
      <c r="O45" s="28">
        <f t="shared" si="81"/>
        <v>13168</v>
      </c>
      <c r="P45" s="28">
        <f t="shared" si="81"/>
        <v>19151</v>
      </c>
      <c r="Q45" s="28">
        <f t="shared" si="81"/>
        <v>17946</v>
      </c>
      <c r="R45" s="28">
        <f t="shared" si="81"/>
        <v>19272</v>
      </c>
      <c r="S45" s="28">
        <f aca="true" t="shared" si="82" ref="S45:X45">SUM(S605)</f>
        <v>34246</v>
      </c>
      <c r="T45" s="28">
        <f t="shared" si="82"/>
        <v>19397</v>
      </c>
      <c r="U45" s="28">
        <f t="shared" si="82"/>
        <v>17293</v>
      </c>
      <c r="V45" s="28">
        <f t="shared" si="82"/>
        <v>19386</v>
      </c>
      <c r="W45" s="28">
        <f t="shared" si="82"/>
        <v>19386</v>
      </c>
      <c r="X45" s="28">
        <f t="shared" si="82"/>
        <v>19386</v>
      </c>
      <c r="Y45" s="28">
        <f>SUM(X45-V45)</f>
        <v>0</v>
      </c>
      <c r="Z45" s="30">
        <f>SUM(Y45/T45)</f>
        <v>0</v>
      </c>
    </row>
    <row r="46" spans="1:26" s="8" customFormat="1" ht="12.75">
      <c r="A46" s="39"/>
      <c r="B46" s="26" t="s">
        <v>60</v>
      </c>
      <c r="C46" s="28">
        <f aca="true" t="shared" si="83" ref="C46:X46">SUM(C38:C45)</f>
        <v>406266</v>
      </c>
      <c r="D46" s="28">
        <f t="shared" si="83"/>
        <v>506015</v>
      </c>
      <c r="E46" s="28">
        <f t="shared" si="83"/>
        <v>541547</v>
      </c>
      <c r="F46" s="28">
        <f t="shared" si="83"/>
        <v>569548.412</v>
      </c>
      <c r="G46" s="28">
        <f t="shared" si="83"/>
        <v>570015</v>
      </c>
      <c r="H46" s="28">
        <f t="shared" si="83"/>
        <v>587873</v>
      </c>
      <c r="I46" s="28">
        <f t="shared" si="83"/>
        <v>578009</v>
      </c>
      <c r="J46" s="28">
        <f t="shared" si="83"/>
        <v>604127.9725</v>
      </c>
      <c r="K46" s="28">
        <f t="shared" si="83"/>
        <v>608290</v>
      </c>
      <c r="L46" s="28">
        <f t="shared" si="83"/>
        <v>645362</v>
      </c>
      <c r="M46" s="28">
        <f t="shared" si="83"/>
        <v>590994</v>
      </c>
      <c r="N46" s="28">
        <f t="shared" si="83"/>
        <v>666100.9045</v>
      </c>
      <c r="O46" s="28">
        <f t="shared" si="83"/>
        <v>649774</v>
      </c>
      <c r="P46" s="28">
        <f t="shared" si="83"/>
        <v>698747.0719999999</v>
      </c>
      <c r="Q46" s="28">
        <f t="shared" si="83"/>
        <v>712271</v>
      </c>
      <c r="R46" s="28">
        <f t="shared" si="83"/>
        <v>759619.7415</v>
      </c>
      <c r="S46" s="28">
        <f t="shared" si="83"/>
        <v>776659</v>
      </c>
      <c r="T46" s="28">
        <f t="shared" si="83"/>
        <v>710481.228</v>
      </c>
      <c r="U46" s="28">
        <f t="shared" si="83"/>
        <v>715852</v>
      </c>
      <c r="V46" s="28">
        <f t="shared" si="83"/>
        <v>694601.5185</v>
      </c>
      <c r="W46" s="28">
        <f t="shared" si="83"/>
        <v>675482.2125</v>
      </c>
      <c r="X46" s="28">
        <f t="shared" si="83"/>
        <v>694425.5185</v>
      </c>
      <c r="Y46" s="28">
        <f>SUM(X46-V46)</f>
        <v>-176</v>
      </c>
      <c r="Z46" s="30">
        <f>SUM(Y46/T46)</f>
        <v>-0.0002477194232076178</v>
      </c>
    </row>
    <row r="47" spans="1:26" ht="12.75">
      <c r="A47" s="39">
        <v>715</v>
      </c>
      <c r="B47" s="26" t="s">
        <v>61</v>
      </c>
      <c r="C47" s="28">
        <f>SUM(C613)</f>
        <v>819521</v>
      </c>
      <c r="D47" s="28">
        <f>SUM(D613)</f>
        <v>716035</v>
      </c>
      <c r="E47" s="28">
        <f aca="true" t="shared" si="84" ref="E47:K47">SUM(E613)</f>
        <v>510070</v>
      </c>
      <c r="F47" s="28">
        <f t="shared" si="84"/>
        <v>524000</v>
      </c>
      <c r="G47" s="28" t="e">
        <f t="shared" si="84"/>
        <v>#REF!</v>
      </c>
      <c r="H47" s="28">
        <f t="shared" si="84"/>
        <v>524500</v>
      </c>
      <c r="I47" s="28">
        <f t="shared" si="84"/>
        <v>373708</v>
      </c>
      <c r="J47" s="28">
        <f t="shared" si="84"/>
        <v>509000</v>
      </c>
      <c r="K47" s="28">
        <f t="shared" si="84"/>
        <v>746520</v>
      </c>
      <c r="L47" s="28">
        <v>551073</v>
      </c>
      <c r="M47" s="28">
        <v>551073</v>
      </c>
      <c r="N47" s="28">
        <v>646672</v>
      </c>
      <c r="O47" s="28">
        <v>551073</v>
      </c>
      <c r="P47" s="28">
        <v>639000</v>
      </c>
      <c r="Q47" s="28">
        <v>639000</v>
      </c>
      <c r="R47" s="28">
        <v>560700</v>
      </c>
      <c r="S47" s="28">
        <v>560700</v>
      </c>
      <c r="T47" s="28">
        <v>497500</v>
      </c>
      <c r="U47" s="28">
        <v>497500</v>
      </c>
      <c r="V47" s="28">
        <v>400000</v>
      </c>
      <c r="W47" s="28">
        <v>400000</v>
      </c>
      <c r="X47" s="28">
        <v>454178</v>
      </c>
      <c r="Y47" s="28">
        <f>SUM(X47-V47)</f>
        <v>54178</v>
      </c>
      <c r="Z47" s="30">
        <f>SUM(Y47/T47)</f>
        <v>0.10890050251256281</v>
      </c>
    </row>
    <row r="48" spans="1:26" ht="12.75">
      <c r="A48" s="33"/>
      <c r="B48" s="33" t="s">
        <v>62</v>
      </c>
      <c r="C48" s="34">
        <f aca="true" t="shared" si="85" ref="C48:X48">SUM(C10+C16+C25+C28+C29+C30+C37+C46+C47)</f>
        <v>5781662</v>
      </c>
      <c r="D48" s="34">
        <f t="shared" si="85"/>
        <v>6610622.973</v>
      </c>
      <c r="E48" s="34">
        <f t="shared" si="85"/>
        <v>6553774</v>
      </c>
      <c r="F48" s="34">
        <f t="shared" si="85"/>
        <v>6818690.661</v>
      </c>
      <c r="G48" s="34" t="e">
        <f t="shared" si="85"/>
        <v>#REF!</v>
      </c>
      <c r="H48" s="34">
        <f t="shared" si="85"/>
        <v>7059241</v>
      </c>
      <c r="I48" s="34">
        <f t="shared" si="85"/>
        <v>6940827</v>
      </c>
      <c r="J48" s="34">
        <f t="shared" si="85"/>
        <v>7340259.544</v>
      </c>
      <c r="K48" s="34">
        <f t="shared" si="85"/>
        <v>7269846</v>
      </c>
      <c r="L48" s="34">
        <f t="shared" si="85"/>
        <v>7659538</v>
      </c>
      <c r="M48" s="34">
        <f t="shared" si="85"/>
        <v>7471140.33</v>
      </c>
      <c r="N48" s="34">
        <f t="shared" si="85"/>
        <v>7969830.374</v>
      </c>
      <c r="O48" s="34" t="e">
        <f t="shared" si="85"/>
        <v>#REF!</v>
      </c>
      <c r="P48" s="34">
        <f t="shared" si="85"/>
        <v>8310185.3845</v>
      </c>
      <c r="Q48" s="34">
        <f t="shared" si="85"/>
        <v>8128218</v>
      </c>
      <c r="R48" s="34">
        <f t="shared" si="85"/>
        <v>8515389.743259003</v>
      </c>
      <c r="S48" s="34">
        <f t="shared" si="85"/>
        <v>8441854.09</v>
      </c>
      <c r="T48" s="34">
        <f t="shared" si="85"/>
        <v>8804090.05672</v>
      </c>
      <c r="U48" s="34">
        <f t="shared" si="85"/>
        <v>8554003.3477</v>
      </c>
      <c r="V48" s="34">
        <f t="shared" si="85"/>
        <v>8533253.5357</v>
      </c>
      <c r="W48" s="34">
        <f t="shared" si="85"/>
        <v>8326886.8982</v>
      </c>
      <c r="X48" s="34">
        <f t="shared" si="85"/>
        <v>8539686.672200002</v>
      </c>
      <c r="Y48" s="34">
        <f>SUM(X48-V48)</f>
        <v>6433.136500000954</v>
      </c>
      <c r="Z48" s="32">
        <f>SUM(Y48/T48)</f>
        <v>0.0007306986251339693</v>
      </c>
    </row>
    <row r="49" spans="1:26" ht="12.75">
      <c r="A49" s="1"/>
      <c r="B49" s="2" t="s">
        <v>63</v>
      </c>
      <c r="C49" s="1" t="s">
        <v>1</v>
      </c>
      <c r="D49" s="3" t="s">
        <v>2</v>
      </c>
      <c r="E49" s="3" t="s">
        <v>1</v>
      </c>
      <c r="F49" s="3" t="s">
        <v>2</v>
      </c>
      <c r="G49" s="3" t="s">
        <v>1</v>
      </c>
      <c r="H49" s="3" t="s">
        <v>2</v>
      </c>
      <c r="I49" s="3" t="s">
        <v>1</v>
      </c>
      <c r="J49" s="3" t="s">
        <v>2</v>
      </c>
      <c r="K49" s="3" t="s">
        <v>1</v>
      </c>
      <c r="L49" s="3" t="s">
        <v>2</v>
      </c>
      <c r="M49" s="3" t="s">
        <v>1</v>
      </c>
      <c r="N49" s="3" t="s">
        <v>2</v>
      </c>
      <c r="O49" s="3" t="s">
        <v>1</v>
      </c>
      <c r="P49" s="3" t="s">
        <v>2</v>
      </c>
      <c r="Q49" s="3" t="s">
        <v>3</v>
      </c>
      <c r="R49" s="3" t="s">
        <v>2</v>
      </c>
      <c r="S49" s="3" t="s">
        <v>1</v>
      </c>
      <c r="T49" s="3" t="s">
        <v>2</v>
      </c>
      <c r="U49" s="3" t="s">
        <v>3</v>
      </c>
      <c r="V49" s="3" t="s">
        <v>2</v>
      </c>
      <c r="W49" s="3" t="s">
        <v>267</v>
      </c>
      <c r="X49" s="3" t="s">
        <v>2</v>
      </c>
      <c r="Y49" s="3" t="s">
        <v>4</v>
      </c>
      <c r="Z49" s="3" t="s">
        <v>5</v>
      </c>
    </row>
    <row r="50" spans="1:26" ht="12.75">
      <c r="A50" s="1"/>
      <c r="B50" s="2"/>
      <c r="C50" s="1" t="s">
        <v>6</v>
      </c>
      <c r="D50" s="3" t="s">
        <v>7</v>
      </c>
      <c r="E50" s="3" t="s">
        <v>7</v>
      </c>
      <c r="F50" s="3" t="s">
        <v>8</v>
      </c>
      <c r="G50" s="3" t="s">
        <v>8</v>
      </c>
      <c r="H50" s="3" t="s">
        <v>9</v>
      </c>
      <c r="I50" s="3" t="s">
        <v>9</v>
      </c>
      <c r="J50" s="3" t="s">
        <v>10</v>
      </c>
      <c r="K50" s="3" t="s">
        <v>10</v>
      </c>
      <c r="L50" s="3" t="s">
        <v>11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14</v>
      </c>
      <c r="R50" s="3" t="s">
        <v>15</v>
      </c>
      <c r="S50" s="3" t="s">
        <v>16</v>
      </c>
      <c r="T50" s="3" t="s">
        <v>17</v>
      </c>
      <c r="U50" s="3" t="s">
        <v>17</v>
      </c>
      <c r="V50" s="3" t="s">
        <v>18</v>
      </c>
      <c r="W50" s="3" t="s">
        <v>18</v>
      </c>
      <c r="X50" s="3" t="s">
        <v>264</v>
      </c>
      <c r="Y50" s="3" t="s">
        <v>266</v>
      </c>
      <c r="Z50" s="3" t="s">
        <v>266</v>
      </c>
    </row>
    <row r="51" spans="1:26" ht="12.75">
      <c r="A51" s="35"/>
      <c r="B51" s="33" t="s">
        <v>64</v>
      </c>
      <c r="C51" s="28">
        <f aca="true" t="shared" si="86" ref="C51:R51">SUM(C101+C124+C227+C256+C285+C333+C376+C418+C458+C505+C525+C545+C570)</f>
        <v>1807774</v>
      </c>
      <c r="D51" s="28">
        <f t="shared" si="86"/>
        <v>1898298</v>
      </c>
      <c r="E51" s="28">
        <f t="shared" si="86"/>
        <v>1911795</v>
      </c>
      <c r="F51" s="28">
        <f t="shared" si="86"/>
        <v>2018299</v>
      </c>
      <c r="G51" s="28">
        <f t="shared" si="86"/>
        <v>2009214</v>
      </c>
      <c r="H51" s="28">
        <f t="shared" si="86"/>
        <v>2089957</v>
      </c>
      <c r="I51" s="28">
        <f t="shared" si="86"/>
        <v>2025588</v>
      </c>
      <c r="J51" s="28">
        <f t="shared" si="86"/>
        <v>2150573</v>
      </c>
      <c r="K51" s="28">
        <f t="shared" si="86"/>
        <v>2169409</v>
      </c>
      <c r="L51" s="28">
        <f t="shared" si="86"/>
        <v>2315865</v>
      </c>
      <c r="M51" s="28">
        <f t="shared" si="86"/>
        <v>2215298</v>
      </c>
      <c r="N51" s="28">
        <f t="shared" si="86"/>
        <v>2358825</v>
      </c>
      <c r="O51" s="28">
        <f t="shared" si="86"/>
        <v>2424186</v>
      </c>
      <c r="P51" s="28">
        <f t="shared" si="86"/>
        <v>2475878</v>
      </c>
      <c r="Q51" s="28">
        <f t="shared" si="86"/>
        <v>2467570</v>
      </c>
      <c r="R51" s="28">
        <f t="shared" si="86"/>
        <v>2592341</v>
      </c>
      <c r="S51" s="28">
        <f aca="true" t="shared" si="87" ref="S51:X51">SUM(S101+S124+S227+S256+S285+S333+S376+S418+S458+S505+S525+S545+S570)</f>
        <v>2532995</v>
      </c>
      <c r="T51" s="28">
        <f t="shared" si="87"/>
        <v>2650559</v>
      </c>
      <c r="U51" s="28">
        <f t="shared" si="87"/>
        <v>2571658</v>
      </c>
      <c r="V51" s="28">
        <f t="shared" si="87"/>
        <v>2533018</v>
      </c>
      <c r="W51" s="28">
        <f t="shared" si="87"/>
        <v>2490389</v>
      </c>
      <c r="X51" s="28">
        <f t="shared" si="87"/>
        <v>2561263</v>
      </c>
      <c r="Y51" s="28">
        <f>SUM(X51-V51)</f>
        <v>28245</v>
      </c>
      <c r="Z51" s="30">
        <f>SUM(Y51/V51)</f>
        <v>0.011150730077717568</v>
      </c>
    </row>
    <row r="52" spans="1:26" ht="12.75">
      <c r="A52" s="35"/>
      <c r="B52" s="33" t="s">
        <v>65</v>
      </c>
      <c r="C52" s="28">
        <f aca="true" t="shared" si="88" ref="C52:R52">SUM(C125+C156+C167+C228+C257+C268+C286+C313+C324+C334+C377+C419+C444+C447+C459+C506+C526+C546+C571+C597+C287)</f>
        <v>307119</v>
      </c>
      <c r="D52" s="28">
        <f t="shared" si="88"/>
        <v>363202</v>
      </c>
      <c r="E52" s="28">
        <f t="shared" si="88"/>
        <v>371498</v>
      </c>
      <c r="F52" s="28">
        <f t="shared" si="88"/>
        <v>406192</v>
      </c>
      <c r="G52" s="28">
        <f t="shared" si="88"/>
        <v>392237</v>
      </c>
      <c r="H52" s="28">
        <f t="shared" si="88"/>
        <v>430748</v>
      </c>
      <c r="I52" s="28">
        <f t="shared" si="88"/>
        <v>414940</v>
      </c>
      <c r="J52" s="28">
        <f t="shared" si="88"/>
        <v>429916</v>
      </c>
      <c r="K52" s="28">
        <f t="shared" si="88"/>
        <v>417912</v>
      </c>
      <c r="L52" s="28">
        <f t="shared" si="88"/>
        <v>407607</v>
      </c>
      <c r="M52" s="28">
        <f t="shared" si="88"/>
        <v>399253</v>
      </c>
      <c r="N52" s="28">
        <f t="shared" si="88"/>
        <v>412336</v>
      </c>
      <c r="O52" s="28">
        <f t="shared" si="88"/>
        <v>421216</v>
      </c>
      <c r="P52" s="28">
        <f t="shared" si="88"/>
        <v>453080</v>
      </c>
      <c r="Q52" s="28">
        <f t="shared" si="88"/>
        <v>433409</v>
      </c>
      <c r="R52" s="28">
        <f t="shared" si="88"/>
        <v>451071</v>
      </c>
      <c r="S52" s="28">
        <f aca="true" t="shared" si="89" ref="S52:X52">SUM(S125+S156+S167+S228+S235+S257+S268+S286+S287+S313+S324+S334+S377+S419+S444+S445+S446+S447+S459+S506+S526+S546+S571+S597+S287)</f>
        <v>489339</v>
      </c>
      <c r="T52" s="28">
        <f t="shared" si="89"/>
        <v>494862.68</v>
      </c>
      <c r="U52" s="28">
        <f t="shared" si="89"/>
        <v>480845</v>
      </c>
      <c r="V52" s="28">
        <f t="shared" si="89"/>
        <v>479907</v>
      </c>
      <c r="W52" s="28">
        <f t="shared" si="89"/>
        <v>492165</v>
      </c>
      <c r="X52" s="28">
        <f t="shared" si="89"/>
        <v>466505</v>
      </c>
      <c r="Y52" s="28">
        <f aca="true" t="shared" si="90" ref="Y52:Y82">SUM(X52-V52)</f>
        <v>-13402</v>
      </c>
      <c r="Z52" s="30">
        <f aca="true" t="shared" si="91" ref="Z52:Z82">SUM(Y52/V52)</f>
        <v>-0.027926244043116687</v>
      </c>
    </row>
    <row r="53" spans="1:26" ht="12.75">
      <c r="A53" s="35"/>
      <c r="B53" s="33" t="s">
        <v>66</v>
      </c>
      <c r="C53" s="28">
        <f aca="true" t="shared" si="92" ref="C53:X53">SUM(C102+C229+C230+C258+C335+C378+C527+C547)</f>
        <v>142814</v>
      </c>
      <c r="D53" s="28">
        <f t="shared" si="92"/>
        <v>185155</v>
      </c>
      <c r="E53" s="28">
        <f t="shared" si="92"/>
        <v>190153</v>
      </c>
      <c r="F53" s="28">
        <f t="shared" si="92"/>
        <v>192320</v>
      </c>
      <c r="G53" s="28">
        <f t="shared" si="92"/>
        <v>165945</v>
      </c>
      <c r="H53" s="28">
        <f t="shared" si="92"/>
        <v>194819</v>
      </c>
      <c r="I53" s="28">
        <f t="shared" si="92"/>
        <v>173420</v>
      </c>
      <c r="J53" s="28">
        <f t="shared" si="92"/>
        <v>202793</v>
      </c>
      <c r="K53" s="28">
        <f t="shared" si="92"/>
        <v>176693</v>
      </c>
      <c r="L53" s="28">
        <f t="shared" si="92"/>
        <v>214166</v>
      </c>
      <c r="M53" s="28">
        <f t="shared" si="92"/>
        <v>219578</v>
      </c>
      <c r="N53" s="28">
        <f t="shared" si="92"/>
        <v>219198</v>
      </c>
      <c r="O53" s="28">
        <f t="shared" si="92"/>
        <v>197094</v>
      </c>
      <c r="P53" s="28">
        <f t="shared" si="92"/>
        <v>226417</v>
      </c>
      <c r="Q53" s="28">
        <f t="shared" si="92"/>
        <v>184828</v>
      </c>
      <c r="R53" s="28">
        <f t="shared" si="92"/>
        <v>235270</v>
      </c>
      <c r="S53" s="28">
        <f t="shared" si="92"/>
        <v>261424</v>
      </c>
      <c r="T53" s="28">
        <f t="shared" si="92"/>
        <v>269840</v>
      </c>
      <c r="U53" s="28">
        <f t="shared" si="92"/>
        <v>239079</v>
      </c>
      <c r="V53" s="28">
        <f t="shared" si="92"/>
        <v>185755</v>
      </c>
      <c r="W53" s="28">
        <f t="shared" si="92"/>
        <v>184384</v>
      </c>
      <c r="X53" s="28">
        <f t="shared" si="92"/>
        <v>183319</v>
      </c>
      <c r="Y53" s="28">
        <f t="shared" si="90"/>
        <v>-2436</v>
      </c>
      <c r="Z53" s="30">
        <f t="shared" si="91"/>
        <v>-0.013114048074076068</v>
      </c>
    </row>
    <row r="54" spans="1:26" s="8" customFormat="1" ht="12.75">
      <c r="A54" s="35"/>
      <c r="B54" s="33" t="s">
        <v>67</v>
      </c>
      <c r="C54" s="28">
        <f aca="true" t="shared" si="93" ref="C54:X54">SUM(C103+C126+C157+C168+C231+C259+C269+C288+C308+C314+C325+C336+C379+C420+C448+C460+C507+C528+C548+C572+C598)</f>
        <v>170316</v>
      </c>
      <c r="D54" s="28">
        <f t="shared" si="93"/>
        <v>180524.973</v>
      </c>
      <c r="E54" s="28">
        <f t="shared" si="93"/>
        <v>188926</v>
      </c>
      <c r="F54" s="28">
        <f t="shared" si="93"/>
        <v>200268.66100000002</v>
      </c>
      <c r="G54" s="28">
        <f t="shared" si="93"/>
        <v>202247</v>
      </c>
      <c r="H54" s="28">
        <f t="shared" si="93"/>
        <v>208234</v>
      </c>
      <c r="I54" s="28">
        <f t="shared" si="93"/>
        <v>201669</v>
      </c>
      <c r="J54" s="28">
        <f t="shared" si="93"/>
        <v>212859.544</v>
      </c>
      <c r="K54" s="28">
        <f t="shared" si="93"/>
        <v>212451</v>
      </c>
      <c r="L54" s="28">
        <f t="shared" si="93"/>
        <v>224897</v>
      </c>
      <c r="M54" s="28">
        <f t="shared" si="93"/>
        <v>222161</v>
      </c>
      <c r="N54" s="28">
        <f t="shared" si="93"/>
        <v>229000.37399999998</v>
      </c>
      <c r="O54" s="28">
        <f t="shared" si="93"/>
        <v>211472</v>
      </c>
      <c r="P54" s="28">
        <f t="shared" si="93"/>
        <v>242223.38450000001</v>
      </c>
      <c r="Q54" s="28">
        <f t="shared" si="93"/>
        <v>240606</v>
      </c>
      <c r="R54" s="28">
        <f t="shared" si="93"/>
        <v>251711.9395</v>
      </c>
      <c r="S54" s="28">
        <f t="shared" si="93"/>
        <v>248321</v>
      </c>
      <c r="T54" s="28">
        <f t="shared" si="93"/>
        <v>258860.50402</v>
      </c>
      <c r="U54" s="28">
        <f t="shared" si="93"/>
        <v>255485</v>
      </c>
      <c r="V54" s="28">
        <f t="shared" si="93"/>
        <v>240921.863</v>
      </c>
      <c r="W54" s="28">
        <f t="shared" si="93"/>
        <v>239801.5505</v>
      </c>
      <c r="X54" s="28">
        <f t="shared" si="93"/>
        <v>241879.9995</v>
      </c>
      <c r="Y54" s="28">
        <f t="shared" si="90"/>
        <v>958.1364999999932</v>
      </c>
      <c r="Z54" s="30">
        <f t="shared" si="91"/>
        <v>0.003976959533971366</v>
      </c>
    </row>
    <row r="55" spans="1:26" ht="12.75">
      <c r="A55" s="35"/>
      <c r="B55" s="33" t="s">
        <v>28</v>
      </c>
      <c r="C55" s="28">
        <f>SUM(C196)</f>
        <v>381075</v>
      </c>
      <c r="D55" s="28">
        <f>SUM(D196)</f>
        <v>483051</v>
      </c>
      <c r="E55" s="28">
        <f aca="true" t="shared" si="94" ref="E55:R55">SUM(E196)</f>
        <v>492257</v>
      </c>
      <c r="F55" s="28">
        <f t="shared" si="94"/>
        <v>550446</v>
      </c>
      <c r="G55" s="28">
        <f t="shared" si="94"/>
        <v>565461</v>
      </c>
      <c r="H55" s="28">
        <f t="shared" si="94"/>
        <v>605550</v>
      </c>
      <c r="I55" s="28">
        <f t="shared" si="94"/>
        <v>622667</v>
      </c>
      <c r="J55" s="28">
        <f t="shared" si="94"/>
        <v>646090</v>
      </c>
      <c r="K55" s="28">
        <f t="shared" si="94"/>
        <v>684583</v>
      </c>
      <c r="L55" s="28">
        <f t="shared" si="94"/>
        <v>748600</v>
      </c>
      <c r="M55" s="28">
        <f t="shared" si="94"/>
        <v>724944</v>
      </c>
      <c r="N55" s="28">
        <f t="shared" si="94"/>
        <v>768100</v>
      </c>
      <c r="O55" s="28">
        <f t="shared" si="94"/>
        <v>712111</v>
      </c>
      <c r="P55" s="28">
        <f t="shared" si="94"/>
        <v>780135</v>
      </c>
      <c r="Q55" s="28">
        <f t="shared" si="94"/>
        <v>781288</v>
      </c>
      <c r="R55" s="28">
        <f t="shared" si="94"/>
        <v>829200</v>
      </c>
      <c r="S55" s="28">
        <f aca="true" t="shared" si="95" ref="S55:X55">SUM(S196)</f>
        <v>862149</v>
      </c>
      <c r="T55" s="28">
        <f t="shared" si="95"/>
        <v>854200</v>
      </c>
      <c r="U55" s="28">
        <f t="shared" si="95"/>
        <v>883080</v>
      </c>
      <c r="V55" s="28">
        <f t="shared" si="95"/>
        <v>862111</v>
      </c>
      <c r="W55" s="28">
        <f t="shared" si="95"/>
        <v>862111</v>
      </c>
      <c r="X55" s="28">
        <f t="shared" si="95"/>
        <v>957476</v>
      </c>
      <c r="Y55" s="28">
        <f t="shared" si="90"/>
        <v>95365</v>
      </c>
      <c r="Z55" s="30">
        <f t="shared" si="91"/>
        <v>0.11061800626601447</v>
      </c>
    </row>
    <row r="56" spans="1:26" ht="12.75">
      <c r="A56" s="39"/>
      <c r="B56" s="33" t="s">
        <v>68</v>
      </c>
      <c r="C56" s="34">
        <f>SUM(C51:C55)</f>
        <v>2809098</v>
      </c>
      <c r="D56" s="34">
        <f>SUM(D51:D55)</f>
        <v>3110230.973</v>
      </c>
      <c r="E56" s="34">
        <f aca="true" t="shared" si="96" ref="E56:R56">SUM(E51:E55)</f>
        <v>3154629</v>
      </c>
      <c r="F56" s="34">
        <f t="shared" si="96"/>
        <v>3367525.661</v>
      </c>
      <c r="G56" s="34">
        <f t="shared" si="96"/>
        <v>3335104</v>
      </c>
      <c r="H56" s="34">
        <f t="shared" si="96"/>
        <v>3529308</v>
      </c>
      <c r="I56" s="34">
        <f t="shared" si="96"/>
        <v>3438284</v>
      </c>
      <c r="J56" s="34">
        <f t="shared" si="96"/>
        <v>3642231.5439999998</v>
      </c>
      <c r="K56" s="34">
        <f t="shared" si="96"/>
        <v>3661048</v>
      </c>
      <c r="L56" s="34">
        <f t="shared" si="96"/>
        <v>3911135</v>
      </c>
      <c r="M56" s="34">
        <f t="shared" si="96"/>
        <v>3781234</v>
      </c>
      <c r="N56" s="34">
        <f t="shared" si="96"/>
        <v>3987459.374</v>
      </c>
      <c r="O56" s="34">
        <f t="shared" si="96"/>
        <v>3966079</v>
      </c>
      <c r="P56" s="34">
        <f t="shared" si="96"/>
        <v>4177733.3845</v>
      </c>
      <c r="Q56" s="34">
        <f t="shared" si="96"/>
        <v>4107701</v>
      </c>
      <c r="R56" s="34">
        <f t="shared" si="96"/>
        <v>4359593.9395</v>
      </c>
      <c r="S56" s="34">
        <f aca="true" t="shared" si="97" ref="S56:X56">SUM(S51:S55)</f>
        <v>4394228</v>
      </c>
      <c r="T56" s="34">
        <f t="shared" si="97"/>
        <v>4528322.18402</v>
      </c>
      <c r="U56" s="34">
        <f t="shared" si="97"/>
        <v>4430147</v>
      </c>
      <c r="V56" s="34">
        <f t="shared" si="97"/>
        <v>4301712.863</v>
      </c>
      <c r="W56" s="34">
        <f t="shared" si="97"/>
        <v>4268850.5505</v>
      </c>
      <c r="X56" s="34">
        <f t="shared" si="97"/>
        <v>4410442.9995</v>
      </c>
      <c r="Y56" s="28">
        <f t="shared" si="90"/>
        <v>108730.13650000002</v>
      </c>
      <c r="Z56" s="32">
        <f t="shared" si="91"/>
        <v>0.025276009804190418</v>
      </c>
    </row>
    <row r="57" spans="1:26" ht="12.75">
      <c r="A57" s="35"/>
      <c r="B57" s="33" t="s">
        <v>69</v>
      </c>
      <c r="C57" s="28">
        <f aca="true" t="shared" si="98" ref="C57:O57">SUM(C105+C128+C271+C290+C338)</f>
        <v>13800</v>
      </c>
      <c r="D57" s="28">
        <f t="shared" si="98"/>
        <v>33980</v>
      </c>
      <c r="E57" s="28">
        <f t="shared" si="98"/>
        <v>29356</v>
      </c>
      <c r="F57" s="28">
        <f t="shared" si="98"/>
        <v>35740</v>
      </c>
      <c r="G57" s="28">
        <f t="shared" si="98"/>
        <v>32549</v>
      </c>
      <c r="H57" s="28">
        <f t="shared" si="98"/>
        <v>31155</v>
      </c>
      <c r="I57" s="28">
        <f t="shared" si="98"/>
        <v>34859</v>
      </c>
      <c r="J57" s="28">
        <f t="shared" si="98"/>
        <v>39365</v>
      </c>
      <c r="K57" s="28">
        <f t="shared" si="98"/>
        <v>27984</v>
      </c>
      <c r="L57" s="28">
        <f t="shared" si="98"/>
        <v>39490</v>
      </c>
      <c r="M57" s="28">
        <f t="shared" si="98"/>
        <v>36992</v>
      </c>
      <c r="N57" s="28">
        <f t="shared" si="98"/>
        <v>39550</v>
      </c>
      <c r="O57" s="28">
        <f t="shared" si="98"/>
        <v>33102</v>
      </c>
      <c r="P57" s="28">
        <f aca="true" t="shared" si="99" ref="P57:X57">SUM(P105+P128+P271+P290+P338+P462)</f>
        <v>39867</v>
      </c>
      <c r="Q57" s="28">
        <f t="shared" si="99"/>
        <v>29475</v>
      </c>
      <c r="R57" s="28">
        <f t="shared" si="99"/>
        <v>41467</v>
      </c>
      <c r="S57" s="28">
        <f t="shared" si="99"/>
        <v>30590</v>
      </c>
      <c r="T57" s="28">
        <f t="shared" si="99"/>
        <v>42050</v>
      </c>
      <c r="U57" s="28">
        <f t="shared" si="99"/>
        <v>43466</v>
      </c>
      <c r="V57" s="28">
        <f t="shared" si="99"/>
        <v>41750</v>
      </c>
      <c r="W57" s="28">
        <f t="shared" si="99"/>
        <v>41750</v>
      </c>
      <c r="X57" s="28">
        <f t="shared" si="99"/>
        <v>41435</v>
      </c>
      <c r="Y57" s="28">
        <f t="shared" si="90"/>
        <v>-315</v>
      </c>
      <c r="Z57" s="30">
        <f t="shared" si="91"/>
        <v>-0.007544910179640718</v>
      </c>
    </row>
    <row r="58" spans="1:26" ht="12.75">
      <c r="A58" s="35"/>
      <c r="B58" s="33" t="s">
        <v>70</v>
      </c>
      <c r="C58" s="28">
        <f aca="true" t="shared" si="100" ref="C58:O58">SUM(C339+C381+C475+C481+C492+C499+C509+C550+C575)</f>
        <v>62046</v>
      </c>
      <c r="D58" s="28">
        <f t="shared" si="100"/>
        <v>63702</v>
      </c>
      <c r="E58" s="28">
        <f t="shared" si="100"/>
        <v>92854</v>
      </c>
      <c r="F58" s="28">
        <f t="shared" si="100"/>
        <v>88424</v>
      </c>
      <c r="G58" s="28">
        <f t="shared" si="100"/>
        <v>105606</v>
      </c>
      <c r="H58" s="28">
        <f t="shared" si="100"/>
        <v>121724</v>
      </c>
      <c r="I58" s="28">
        <f t="shared" si="100"/>
        <v>118996</v>
      </c>
      <c r="J58" s="28">
        <f t="shared" si="100"/>
        <v>120050</v>
      </c>
      <c r="K58" s="28">
        <f t="shared" si="100"/>
        <v>112675</v>
      </c>
      <c r="L58" s="28">
        <f t="shared" si="100"/>
        <v>127050</v>
      </c>
      <c r="M58" s="28">
        <f t="shared" si="100"/>
        <v>99627</v>
      </c>
      <c r="N58" s="28">
        <f t="shared" si="100"/>
        <v>130975</v>
      </c>
      <c r="O58" s="28">
        <f t="shared" si="100"/>
        <v>114312</v>
      </c>
      <c r="P58" s="28">
        <f aca="true" t="shared" si="101" ref="P58:V58">SUM(P339+P381+P475+P481+P492+P499+P509+P550+P575)</f>
        <v>151100</v>
      </c>
      <c r="Q58" s="28">
        <f t="shared" si="101"/>
        <v>125282</v>
      </c>
      <c r="R58" s="28">
        <f t="shared" si="101"/>
        <v>143200</v>
      </c>
      <c r="S58" s="28">
        <f t="shared" si="101"/>
        <v>131386</v>
      </c>
      <c r="T58" s="28">
        <f t="shared" si="101"/>
        <v>140420</v>
      </c>
      <c r="U58" s="28">
        <f t="shared" si="101"/>
        <v>148604</v>
      </c>
      <c r="V58" s="28">
        <f t="shared" si="101"/>
        <v>139700</v>
      </c>
      <c r="W58" s="28">
        <f>SUM(W339+W381+W475+W481+W492+W499+W509+W550+W575)</f>
        <v>124700</v>
      </c>
      <c r="X58" s="28">
        <f>SUM(X339+X381+X475+X481+X492+X499+X509+X550+X575)</f>
        <v>120700</v>
      </c>
      <c r="Y58" s="28">
        <f t="shared" si="90"/>
        <v>-19000</v>
      </c>
      <c r="Z58" s="30">
        <f t="shared" si="91"/>
        <v>-0.13600572655690765</v>
      </c>
    </row>
    <row r="59" spans="1:26" ht="12.75">
      <c r="A59" s="35"/>
      <c r="B59" s="33" t="s">
        <v>71</v>
      </c>
      <c r="C59" s="28">
        <f aca="true" t="shared" si="102" ref="C59:T59">SUM(C340+C382+C476+C482+C487+C493+C500+C510+C551+C576)</f>
        <v>21448</v>
      </c>
      <c r="D59" s="28">
        <f t="shared" si="102"/>
        <v>15804</v>
      </c>
      <c r="E59" s="28">
        <f t="shared" si="102"/>
        <v>12465</v>
      </c>
      <c r="F59" s="28">
        <f t="shared" si="102"/>
        <v>14596</v>
      </c>
      <c r="G59" s="28">
        <f t="shared" si="102"/>
        <v>12498</v>
      </c>
      <c r="H59" s="28">
        <f t="shared" si="102"/>
        <v>15496</v>
      </c>
      <c r="I59" s="28">
        <f t="shared" si="102"/>
        <v>18827</v>
      </c>
      <c r="J59" s="28">
        <f t="shared" si="102"/>
        <v>18019</v>
      </c>
      <c r="K59" s="28">
        <f t="shared" si="102"/>
        <v>16977</v>
      </c>
      <c r="L59" s="28">
        <f t="shared" si="102"/>
        <v>20800</v>
      </c>
      <c r="M59" s="28">
        <f t="shared" si="102"/>
        <v>16134</v>
      </c>
      <c r="N59" s="28">
        <f t="shared" si="102"/>
        <v>17966</v>
      </c>
      <c r="O59" s="28">
        <f t="shared" si="102"/>
        <v>19005</v>
      </c>
      <c r="P59" s="28">
        <f t="shared" si="102"/>
        <v>19766</v>
      </c>
      <c r="Q59" s="28">
        <f t="shared" si="102"/>
        <v>18702</v>
      </c>
      <c r="R59" s="28">
        <f t="shared" si="102"/>
        <v>20766</v>
      </c>
      <c r="S59" s="28">
        <f t="shared" si="102"/>
        <v>16276</v>
      </c>
      <c r="T59" s="28">
        <f t="shared" si="102"/>
        <v>12250</v>
      </c>
      <c r="U59" s="28">
        <f>SUM(U340+U382+U476+U482+U487+U493+U500+U510+U551+U576)</f>
        <v>16331</v>
      </c>
      <c r="V59" s="28">
        <f>SUM(V340+V382+V476+V482+V487+V493+V500+V510+V551+V576)</f>
        <v>21120</v>
      </c>
      <c r="W59" s="28">
        <f>SUM(W340+W382+W476+W482+W487+W493+W500+W510+W551+W576)</f>
        <v>21020</v>
      </c>
      <c r="X59" s="28">
        <f>SUM(X340+X382+X476+X482+X487+X493+X500+X510+X551+X576)</f>
        <v>21120</v>
      </c>
      <c r="Y59" s="28">
        <f t="shared" si="90"/>
        <v>0</v>
      </c>
      <c r="Z59" s="30">
        <f t="shared" si="91"/>
        <v>0</v>
      </c>
    </row>
    <row r="60" spans="1:26" ht="12.75">
      <c r="A60" s="35"/>
      <c r="B60" s="33" t="s">
        <v>72</v>
      </c>
      <c r="C60" s="28">
        <f aca="true" t="shared" si="103" ref="C60:R60">SUM(C106+C129+C144+C159+C233+C341+C422+C450+C463)</f>
        <v>20206</v>
      </c>
      <c r="D60" s="28">
        <f t="shared" si="103"/>
        <v>26320</v>
      </c>
      <c r="E60" s="28">
        <f t="shared" si="103"/>
        <v>26087</v>
      </c>
      <c r="F60" s="28">
        <f t="shared" si="103"/>
        <v>26250</v>
      </c>
      <c r="G60" s="28">
        <f t="shared" si="103"/>
        <v>20935</v>
      </c>
      <c r="H60" s="28">
        <f t="shared" si="103"/>
        <v>22720</v>
      </c>
      <c r="I60" s="28">
        <f t="shared" si="103"/>
        <v>23626</v>
      </c>
      <c r="J60" s="28">
        <f t="shared" si="103"/>
        <v>22340</v>
      </c>
      <c r="K60" s="28">
        <f t="shared" si="103"/>
        <v>29376</v>
      </c>
      <c r="L60" s="28">
        <f t="shared" si="103"/>
        <v>23321</v>
      </c>
      <c r="M60" s="28">
        <f t="shared" si="103"/>
        <v>28718</v>
      </c>
      <c r="N60" s="28">
        <f t="shared" si="103"/>
        <v>29050</v>
      </c>
      <c r="O60" s="28">
        <f t="shared" si="103"/>
        <v>23598</v>
      </c>
      <c r="P60" s="28">
        <f t="shared" si="103"/>
        <v>32500</v>
      </c>
      <c r="Q60" s="28">
        <f t="shared" si="103"/>
        <v>20045</v>
      </c>
      <c r="R60" s="28">
        <f t="shared" si="103"/>
        <v>31875</v>
      </c>
      <c r="S60" s="28">
        <f>SUM(S106+S129+S144+S159+S233+S341+S383+S422+S450+S463)</f>
        <v>27358</v>
      </c>
      <c r="T60" s="28">
        <f>SUM(T106+T129+T144+T159+T233+T341+T383+T422+T450+T463)</f>
        <v>31300</v>
      </c>
      <c r="U60" s="28">
        <f>SUM(U106+U129+U144+U159+U233+U341+U383+U422+U450+U463)</f>
        <v>25148</v>
      </c>
      <c r="V60" s="28">
        <f>SUM(V106+V129+V144+V159+V233+V341+V383+V422+V450+V463+V577)</f>
        <v>28000</v>
      </c>
      <c r="W60" s="28">
        <f>SUM(W106+W129+W144+W159+W233+W341+W383+W422+W450+W463+W577)</f>
        <v>26579</v>
      </c>
      <c r="X60" s="28">
        <f>SUM(X106+X129+X144+X159+X233+X341+X383+X422+X450+X463+X577)</f>
        <v>29040</v>
      </c>
      <c r="Y60" s="28">
        <f t="shared" si="90"/>
        <v>1040</v>
      </c>
      <c r="Z60" s="30">
        <f t="shared" si="91"/>
        <v>0.037142857142857144</v>
      </c>
    </row>
    <row r="61" spans="1:26" ht="12.75">
      <c r="A61" s="35"/>
      <c r="B61" s="33" t="s">
        <v>73</v>
      </c>
      <c r="C61" s="28">
        <f aca="true" t="shared" si="104" ref="C61:U61">SUM(C107+C423)</f>
        <v>12448</v>
      </c>
      <c r="D61" s="28">
        <f t="shared" si="104"/>
        <v>12800</v>
      </c>
      <c r="E61" s="28">
        <f t="shared" si="104"/>
        <v>12005</v>
      </c>
      <c r="F61" s="28">
        <f t="shared" si="104"/>
        <v>12450</v>
      </c>
      <c r="G61" s="28">
        <f t="shared" si="104"/>
        <v>11688</v>
      </c>
      <c r="H61" s="28">
        <f t="shared" si="104"/>
        <v>12450</v>
      </c>
      <c r="I61" s="28">
        <f t="shared" si="104"/>
        <v>10857</v>
      </c>
      <c r="J61" s="28">
        <f t="shared" si="104"/>
        <v>12800</v>
      </c>
      <c r="K61" s="28">
        <f t="shared" si="104"/>
        <v>11403</v>
      </c>
      <c r="L61" s="28">
        <f t="shared" si="104"/>
        <v>12500</v>
      </c>
      <c r="M61" s="28">
        <f t="shared" si="104"/>
        <v>10810</v>
      </c>
      <c r="N61" s="28">
        <f t="shared" si="104"/>
        <v>13500</v>
      </c>
      <c r="O61" s="28">
        <f t="shared" si="104"/>
        <v>11468</v>
      </c>
      <c r="P61" s="28">
        <f t="shared" si="104"/>
        <v>16000</v>
      </c>
      <c r="Q61" s="28">
        <f t="shared" si="104"/>
        <v>12235</v>
      </c>
      <c r="R61" s="28">
        <f t="shared" si="104"/>
        <v>16100</v>
      </c>
      <c r="S61" s="28">
        <f t="shared" si="104"/>
        <v>11137</v>
      </c>
      <c r="T61" s="28">
        <f t="shared" si="104"/>
        <v>16400</v>
      </c>
      <c r="U61" s="28">
        <f t="shared" si="104"/>
        <v>13001</v>
      </c>
      <c r="V61" s="28">
        <f>SUM(V107+V423+V578)</f>
        <v>15400</v>
      </c>
      <c r="W61" s="28">
        <f>SUM(W107+W423+W578)</f>
        <v>15400</v>
      </c>
      <c r="X61" s="28">
        <f>SUM(X107+X423+X578)</f>
        <v>14644</v>
      </c>
      <c r="Y61" s="28">
        <f t="shared" si="90"/>
        <v>-756</v>
      </c>
      <c r="Z61" s="30">
        <f t="shared" si="91"/>
        <v>-0.04909090909090909</v>
      </c>
    </row>
    <row r="62" spans="1:26" ht="12.75">
      <c r="A62" s="35"/>
      <c r="B62" s="33" t="s">
        <v>74</v>
      </c>
      <c r="C62" s="28">
        <f aca="true" t="shared" si="105" ref="C62:U62">SUM(C108+C130+C424+C464)</f>
        <v>9485</v>
      </c>
      <c r="D62" s="28">
        <f t="shared" si="105"/>
        <v>10525</v>
      </c>
      <c r="E62" s="28">
        <f t="shared" si="105"/>
        <v>10692</v>
      </c>
      <c r="F62" s="28">
        <f t="shared" si="105"/>
        <v>10795</v>
      </c>
      <c r="G62" s="28">
        <f t="shared" si="105"/>
        <v>10134</v>
      </c>
      <c r="H62" s="28">
        <f t="shared" si="105"/>
        <v>10855</v>
      </c>
      <c r="I62" s="28">
        <f t="shared" si="105"/>
        <v>10245</v>
      </c>
      <c r="J62" s="28">
        <f t="shared" si="105"/>
        <v>12930</v>
      </c>
      <c r="K62" s="28">
        <f t="shared" si="105"/>
        <v>11414</v>
      </c>
      <c r="L62" s="28">
        <f t="shared" si="105"/>
        <v>13700</v>
      </c>
      <c r="M62" s="28">
        <f t="shared" si="105"/>
        <v>13027</v>
      </c>
      <c r="N62" s="28">
        <f t="shared" si="105"/>
        <v>13850</v>
      </c>
      <c r="O62" s="28">
        <f t="shared" si="105"/>
        <v>13298</v>
      </c>
      <c r="P62" s="28">
        <f t="shared" si="105"/>
        <v>14039</v>
      </c>
      <c r="Q62" s="28">
        <f t="shared" si="105"/>
        <v>13769</v>
      </c>
      <c r="R62" s="28">
        <f t="shared" si="105"/>
        <v>15700</v>
      </c>
      <c r="S62" s="28">
        <f t="shared" si="105"/>
        <v>14283</v>
      </c>
      <c r="T62" s="28">
        <f t="shared" si="105"/>
        <v>16010</v>
      </c>
      <c r="U62" s="28">
        <f t="shared" si="105"/>
        <v>14895</v>
      </c>
      <c r="V62" s="28">
        <f>SUM(V108+V130+V424+V464+V579)</f>
        <v>14834</v>
      </c>
      <c r="W62" s="28">
        <f>SUM(W108+W130+W424+W464+W579)</f>
        <v>14834</v>
      </c>
      <c r="X62" s="28">
        <f>SUM(X108+X130+X424+X464+X579)</f>
        <v>14894</v>
      </c>
      <c r="Y62" s="28">
        <f t="shared" si="90"/>
        <v>60</v>
      </c>
      <c r="Z62" s="45">
        <f>SUM(Z108+Z130+Z424+Z464+Z579)</f>
        <v>1</v>
      </c>
    </row>
    <row r="63" spans="1:26" ht="12.75">
      <c r="A63" s="35"/>
      <c r="B63" s="33" t="s">
        <v>75</v>
      </c>
      <c r="C63" s="28">
        <f aca="true" t="shared" si="106" ref="C63:X63">SUM(C111+C132+C146+C170+C236+C293+C344+C426+C466+C582)</f>
        <v>15871</v>
      </c>
      <c r="D63" s="28">
        <f t="shared" si="106"/>
        <v>24190</v>
      </c>
      <c r="E63" s="28">
        <f t="shared" si="106"/>
        <v>20242</v>
      </c>
      <c r="F63" s="28">
        <f t="shared" si="106"/>
        <v>17040</v>
      </c>
      <c r="G63" s="28">
        <f t="shared" si="106"/>
        <v>11066</v>
      </c>
      <c r="H63" s="28">
        <f t="shared" si="106"/>
        <v>18835</v>
      </c>
      <c r="I63" s="28">
        <f t="shared" si="106"/>
        <v>16093</v>
      </c>
      <c r="J63" s="28">
        <f t="shared" si="106"/>
        <v>10870</v>
      </c>
      <c r="K63" s="28">
        <f t="shared" si="106"/>
        <v>7105</v>
      </c>
      <c r="L63" s="28">
        <f t="shared" si="106"/>
        <v>12520</v>
      </c>
      <c r="M63" s="28">
        <f t="shared" si="106"/>
        <v>9612</v>
      </c>
      <c r="N63" s="28">
        <f t="shared" si="106"/>
        <v>14395</v>
      </c>
      <c r="O63" s="28">
        <f t="shared" si="106"/>
        <v>7481</v>
      </c>
      <c r="P63" s="28">
        <f t="shared" si="106"/>
        <v>15320</v>
      </c>
      <c r="Q63" s="28">
        <f t="shared" si="106"/>
        <v>8082</v>
      </c>
      <c r="R63" s="28">
        <f t="shared" si="106"/>
        <v>15320</v>
      </c>
      <c r="S63" s="28">
        <f t="shared" si="106"/>
        <v>11661</v>
      </c>
      <c r="T63" s="28">
        <f t="shared" si="106"/>
        <v>15720</v>
      </c>
      <c r="U63" s="28">
        <f t="shared" si="106"/>
        <v>7587</v>
      </c>
      <c r="V63" s="28">
        <f t="shared" si="106"/>
        <v>11170</v>
      </c>
      <c r="W63" s="28">
        <f t="shared" si="106"/>
        <v>10170</v>
      </c>
      <c r="X63" s="28">
        <f t="shared" si="106"/>
        <v>10730</v>
      </c>
      <c r="Y63" s="28">
        <f t="shared" si="90"/>
        <v>-440</v>
      </c>
      <c r="Z63" s="30">
        <f t="shared" si="91"/>
        <v>-0.03939122649955237</v>
      </c>
    </row>
    <row r="64" spans="1:26" ht="12.75">
      <c r="A64" s="35"/>
      <c r="B64" s="33" t="s">
        <v>76</v>
      </c>
      <c r="C64" s="28">
        <f aca="true" t="shared" si="107" ref="C64:X64">SUM(C109+C131+C145+C234+C291+C342+C465+C580+C601+C608+C609)</f>
        <v>26100</v>
      </c>
      <c r="D64" s="28">
        <f t="shared" si="107"/>
        <v>29205</v>
      </c>
      <c r="E64" s="28">
        <f t="shared" si="107"/>
        <v>26178</v>
      </c>
      <c r="F64" s="28">
        <f t="shared" si="107"/>
        <v>28209</v>
      </c>
      <c r="G64" s="28">
        <f t="shared" si="107"/>
        <v>25969</v>
      </c>
      <c r="H64" s="28">
        <f t="shared" si="107"/>
        <v>28240</v>
      </c>
      <c r="I64" s="28">
        <f t="shared" si="107"/>
        <v>26653</v>
      </c>
      <c r="J64" s="28">
        <f t="shared" si="107"/>
        <v>26853</v>
      </c>
      <c r="K64" s="28">
        <f t="shared" si="107"/>
        <v>25579</v>
      </c>
      <c r="L64" s="28">
        <f t="shared" si="107"/>
        <v>27243</v>
      </c>
      <c r="M64" s="28">
        <f t="shared" si="107"/>
        <v>25306</v>
      </c>
      <c r="N64" s="28">
        <f t="shared" si="107"/>
        <v>27580</v>
      </c>
      <c r="O64" s="28">
        <f t="shared" si="107"/>
        <v>25045</v>
      </c>
      <c r="P64" s="28">
        <f t="shared" si="107"/>
        <v>30070</v>
      </c>
      <c r="Q64" s="28">
        <f t="shared" si="107"/>
        <v>28032</v>
      </c>
      <c r="R64" s="28">
        <f t="shared" si="107"/>
        <v>30005</v>
      </c>
      <c r="S64" s="28">
        <f t="shared" si="107"/>
        <v>30746</v>
      </c>
      <c r="T64" s="28">
        <f t="shared" si="107"/>
        <v>30328</v>
      </c>
      <c r="U64" s="28">
        <f t="shared" si="107"/>
        <v>28516</v>
      </c>
      <c r="V64" s="28">
        <f t="shared" si="107"/>
        <v>29743</v>
      </c>
      <c r="W64" s="28">
        <f t="shared" si="107"/>
        <v>28838</v>
      </c>
      <c r="X64" s="28">
        <f t="shared" si="107"/>
        <v>28638</v>
      </c>
      <c r="Y64" s="28">
        <f t="shared" si="90"/>
        <v>-1105</v>
      </c>
      <c r="Z64" s="30">
        <f t="shared" si="91"/>
        <v>-0.037151598695491374</v>
      </c>
    </row>
    <row r="65" spans="1:26" ht="12.75">
      <c r="A65" s="35"/>
      <c r="B65" s="33" t="s">
        <v>77</v>
      </c>
      <c r="C65" s="28">
        <f aca="true" t="shared" si="108" ref="C65:X65">SUM(C110+C235+C241+C272+C292+C343+C581)</f>
        <v>13948</v>
      </c>
      <c r="D65" s="28">
        <f t="shared" si="108"/>
        <v>23400</v>
      </c>
      <c r="E65" s="28">
        <f t="shared" si="108"/>
        <v>12209</v>
      </c>
      <c r="F65" s="28">
        <f t="shared" si="108"/>
        <v>24050</v>
      </c>
      <c r="G65" s="28">
        <f t="shared" si="108"/>
        <v>22701</v>
      </c>
      <c r="H65" s="28">
        <f t="shared" si="108"/>
        <v>28450</v>
      </c>
      <c r="I65" s="28">
        <f t="shared" si="108"/>
        <v>30730</v>
      </c>
      <c r="J65" s="28">
        <f t="shared" si="108"/>
        <v>35670</v>
      </c>
      <c r="K65" s="28">
        <f t="shared" si="108"/>
        <v>34499</v>
      </c>
      <c r="L65" s="28">
        <f t="shared" si="108"/>
        <v>42470</v>
      </c>
      <c r="M65" s="28">
        <f t="shared" si="108"/>
        <v>31101</v>
      </c>
      <c r="N65" s="28">
        <f t="shared" si="108"/>
        <v>44470</v>
      </c>
      <c r="O65" s="28">
        <f t="shared" si="108"/>
        <v>39311</v>
      </c>
      <c r="P65" s="28">
        <f t="shared" si="108"/>
        <v>46450</v>
      </c>
      <c r="Q65" s="28">
        <f t="shared" si="108"/>
        <v>41192</v>
      </c>
      <c r="R65" s="28">
        <f t="shared" si="108"/>
        <v>47650</v>
      </c>
      <c r="S65" s="28">
        <f t="shared" si="108"/>
        <v>37592</v>
      </c>
      <c r="T65" s="28">
        <f t="shared" si="108"/>
        <v>56500</v>
      </c>
      <c r="U65" s="28">
        <f t="shared" si="108"/>
        <v>53385</v>
      </c>
      <c r="V65" s="28">
        <f t="shared" si="108"/>
        <v>55800</v>
      </c>
      <c r="W65" s="28">
        <f t="shared" si="108"/>
        <v>52400</v>
      </c>
      <c r="X65" s="28">
        <f t="shared" si="108"/>
        <v>56100</v>
      </c>
      <c r="Y65" s="28">
        <f t="shared" si="90"/>
        <v>300</v>
      </c>
      <c r="Z65" s="30">
        <f t="shared" si="91"/>
        <v>0.005376344086021506</v>
      </c>
    </row>
    <row r="66" spans="1:26" ht="12.75">
      <c r="A66" s="35"/>
      <c r="B66" s="33" t="s">
        <v>78</v>
      </c>
      <c r="C66" s="28">
        <v>163000</v>
      </c>
      <c r="D66" s="28">
        <v>163000</v>
      </c>
      <c r="E66" s="28">
        <v>163000</v>
      </c>
      <c r="F66" s="28">
        <v>163000</v>
      </c>
      <c r="G66" s="28">
        <v>163000</v>
      </c>
      <c r="H66" s="28">
        <v>163000</v>
      </c>
      <c r="I66" s="28">
        <v>163000</v>
      </c>
      <c r="J66" s="28">
        <v>163000</v>
      </c>
      <c r="K66" s="28">
        <v>163000</v>
      </c>
      <c r="L66" s="28">
        <v>163000</v>
      </c>
      <c r="M66" s="28">
        <v>163000</v>
      </c>
      <c r="N66" s="28">
        <v>163000</v>
      </c>
      <c r="O66" s="28">
        <v>163000</v>
      </c>
      <c r="P66" s="28">
        <v>163000</v>
      </c>
      <c r="Q66" s="28">
        <v>163000</v>
      </c>
      <c r="R66" s="28">
        <f>SUM(R112+R133+R134+R135+R136+R150+R151+R160+R534+R557+R553+R467+R511+R530+R552+R602)</f>
        <v>202475</v>
      </c>
      <c r="S66" s="28">
        <f>SUM(S112+S133+S134+S135+S136+S150+S151+S160+S534+S557+S553+S467+S511+S530+S552+S602)</f>
        <v>202070</v>
      </c>
      <c r="T66" s="28">
        <f>SUM(T112+T133+T134+T135+T136+T150+T151+T160+T534+T557+T553+T467+T511+T530+T552+T602)-4085</f>
        <v>206665</v>
      </c>
      <c r="U66" s="28">
        <f>SUM(U112+U133+U134+U135+U136+U150+U151+U160+U534+U557+U553+U467+U511+U530+U552+U602)</f>
        <v>152818</v>
      </c>
      <c r="V66" s="28">
        <f>SUM(V112+V133+V134+V135+V136+V150+V151+V160+V534+V557+V553+V467+V511+V530+V552+V602)</f>
        <v>190450</v>
      </c>
      <c r="W66" s="28">
        <f>SUM(W112+W133+W134+W135+W136+W150+W151+W160+W534+W557+W553+W467+W511+W530+W552+W602)</f>
        <v>180450</v>
      </c>
      <c r="X66" s="28">
        <f>SUM(X112+X133+X134+X135+X136+X150+X151+X160+X534+X557+X553+X467+X511+X530+X552+X602)</f>
        <v>189400</v>
      </c>
      <c r="Y66" s="28">
        <f t="shared" si="90"/>
        <v>-1050</v>
      </c>
      <c r="Z66" s="30">
        <f t="shared" si="91"/>
        <v>-0.005513258072985036</v>
      </c>
    </row>
    <row r="67" spans="1:26" ht="12.75">
      <c r="A67" s="35"/>
      <c r="B67" s="33" t="s">
        <v>79</v>
      </c>
      <c r="C67" s="28">
        <f aca="true" t="shared" si="109" ref="C67:P67">SUM(C171+C172+C173+C174)</f>
        <v>10432</v>
      </c>
      <c r="D67" s="28">
        <f t="shared" si="109"/>
        <v>11250</v>
      </c>
      <c r="E67" s="28">
        <f t="shared" si="109"/>
        <v>6098</v>
      </c>
      <c r="F67" s="28">
        <f t="shared" si="109"/>
        <v>9000</v>
      </c>
      <c r="G67" s="28">
        <f t="shared" si="109"/>
        <v>4202</v>
      </c>
      <c r="H67" s="28">
        <f t="shared" si="109"/>
        <v>9000</v>
      </c>
      <c r="I67" s="28">
        <f t="shared" si="109"/>
        <v>5393</v>
      </c>
      <c r="J67" s="28">
        <f t="shared" si="109"/>
        <v>9000</v>
      </c>
      <c r="K67" s="28">
        <f t="shared" si="109"/>
        <v>3546</v>
      </c>
      <c r="L67" s="28">
        <f t="shared" si="109"/>
        <v>9000</v>
      </c>
      <c r="M67" s="28">
        <f t="shared" si="109"/>
        <v>8019</v>
      </c>
      <c r="N67" s="28">
        <f t="shared" si="109"/>
        <v>11000</v>
      </c>
      <c r="O67" s="28">
        <f t="shared" si="109"/>
        <v>4139</v>
      </c>
      <c r="P67" s="28">
        <f t="shared" si="109"/>
        <v>11000</v>
      </c>
      <c r="Q67" s="28">
        <f aca="true" t="shared" si="110" ref="Q67:X67">SUM(Q171+Q172+Q173+Q174)</f>
        <v>6602</v>
      </c>
      <c r="R67" s="28">
        <f t="shared" si="110"/>
        <v>11500</v>
      </c>
      <c r="S67" s="28">
        <f t="shared" si="110"/>
        <v>9108</v>
      </c>
      <c r="T67" s="28">
        <f t="shared" si="110"/>
        <v>10500</v>
      </c>
      <c r="U67" s="28">
        <f t="shared" si="110"/>
        <v>9757</v>
      </c>
      <c r="V67" s="28">
        <f t="shared" si="110"/>
        <v>5250</v>
      </c>
      <c r="W67" s="28">
        <f>SUM(W171+W172+W173+W174)</f>
        <v>5250</v>
      </c>
      <c r="X67" s="28">
        <f t="shared" si="110"/>
        <v>5250</v>
      </c>
      <c r="Y67" s="28">
        <f t="shared" si="90"/>
        <v>0</v>
      </c>
      <c r="Z67" s="30">
        <f t="shared" si="91"/>
        <v>0</v>
      </c>
    </row>
    <row r="68" spans="1:26" ht="12.75">
      <c r="A68" s="35"/>
      <c r="B68" s="33" t="s">
        <v>80</v>
      </c>
      <c r="C68" s="28">
        <f aca="true" t="shared" si="111" ref="C68:P68">SUM(C384+C385+C386)</f>
        <v>383518</v>
      </c>
      <c r="D68" s="28">
        <f t="shared" si="111"/>
        <v>446095</v>
      </c>
      <c r="E68" s="28">
        <f t="shared" si="111"/>
        <v>444565</v>
      </c>
      <c r="F68" s="28">
        <f t="shared" si="111"/>
        <v>461095</v>
      </c>
      <c r="G68" s="28">
        <f t="shared" si="111"/>
        <v>422923</v>
      </c>
      <c r="H68" s="28">
        <f t="shared" si="111"/>
        <v>479950</v>
      </c>
      <c r="I68" s="28">
        <f t="shared" si="111"/>
        <v>469240</v>
      </c>
      <c r="J68" s="28">
        <f t="shared" si="111"/>
        <v>571700</v>
      </c>
      <c r="K68" s="28">
        <f t="shared" si="111"/>
        <v>546915</v>
      </c>
      <c r="L68" s="28">
        <f t="shared" si="111"/>
        <v>709000</v>
      </c>
      <c r="M68" s="28">
        <f t="shared" si="111"/>
        <v>662942</v>
      </c>
      <c r="N68" s="28">
        <f t="shared" si="111"/>
        <v>687400</v>
      </c>
      <c r="O68" s="28">
        <f t="shared" si="111"/>
        <v>680374</v>
      </c>
      <c r="P68" s="28">
        <f t="shared" si="111"/>
        <v>694950</v>
      </c>
      <c r="Q68" s="28">
        <f aca="true" t="shared" si="112" ref="Q68:X68">SUM(Q384+Q385+Q386)</f>
        <v>696729</v>
      </c>
      <c r="R68" s="28">
        <f t="shared" si="112"/>
        <v>706550</v>
      </c>
      <c r="S68" s="28">
        <f t="shared" si="112"/>
        <v>652374</v>
      </c>
      <c r="T68" s="28">
        <f t="shared" si="112"/>
        <v>686821</v>
      </c>
      <c r="U68" s="28">
        <f t="shared" si="112"/>
        <v>642423</v>
      </c>
      <c r="V68" s="28">
        <f t="shared" si="112"/>
        <v>725505</v>
      </c>
      <c r="W68" s="28">
        <f>SUM(W384+W385+W386)</f>
        <v>666000</v>
      </c>
      <c r="X68" s="28">
        <f t="shared" si="112"/>
        <v>645544</v>
      </c>
      <c r="Y68" s="28">
        <f t="shared" si="90"/>
        <v>-79961</v>
      </c>
      <c r="Z68" s="30">
        <f t="shared" si="91"/>
        <v>-0.11021426454676397</v>
      </c>
    </row>
    <row r="69" spans="1:26" ht="12.75">
      <c r="A69" s="35"/>
      <c r="B69" s="33" t="s">
        <v>81</v>
      </c>
      <c r="C69" s="28">
        <f aca="true" t="shared" si="113" ref="C69:P69">SUM(C113)</f>
        <v>508</v>
      </c>
      <c r="D69" s="28">
        <f t="shared" si="113"/>
        <v>4000</v>
      </c>
      <c r="E69" s="28">
        <f t="shared" si="113"/>
        <v>4880</v>
      </c>
      <c r="F69" s="28">
        <f t="shared" si="113"/>
        <v>4000</v>
      </c>
      <c r="G69" s="28">
        <f t="shared" si="113"/>
        <v>6208</v>
      </c>
      <c r="H69" s="28">
        <f t="shared" si="113"/>
        <v>4000</v>
      </c>
      <c r="I69" s="28">
        <f t="shared" si="113"/>
        <v>6236</v>
      </c>
      <c r="J69" s="28">
        <f t="shared" si="113"/>
        <v>5340</v>
      </c>
      <c r="K69" s="28">
        <f t="shared" si="113"/>
        <v>6409</v>
      </c>
      <c r="L69" s="28">
        <f t="shared" si="113"/>
        <v>6600</v>
      </c>
      <c r="M69" s="28">
        <f t="shared" si="113"/>
        <v>6638</v>
      </c>
      <c r="N69" s="28">
        <f t="shared" si="113"/>
        <v>6800</v>
      </c>
      <c r="O69" s="28">
        <f t="shared" si="113"/>
        <v>6370</v>
      </c>
      <c r="P69" s="28">
        <f t="shared" si="113"/>
        <v>6800</v>
      </c>
      <c r="Q69" s="28">
        <f aca="true" t="shared" si="114" ref="Q69:X69">SUM(Q113)</f>
        <v>5736</v>
      </c>
      <c r="R69" s="28">
        <f t="shared" si="114"/>
        <v>6800</v>
      </c>
      <c r="S69" s="28">
        <f t="shared" si="114"/>
        <v>5913</v>
      </c>
      <c r="T69" s="28">
        <f t="shared" si="114"/>
        <v>6800</v>
      </c>
      <c r="U69" s="28">
        <f t="shared" si="114"/>
        <v>5850</v>
      </c>
      <c r="V69" s="28">
        <f t="shared" si="114"/>
        <v>6800</v>
      </c>
      <c r="W69" s="28">
        <f>SUM(W113)</f>
        <v>6800</v>
      </c>
      <c r="X69" s="28">
        <f t="shared" si="114"/>
        <v>6800</v>
      </c>
      <c r="Y69" s="28">
        <f t="shared" si="90"/>
        <v>0</v>
      </c>
      <c r="Z69" s="30">
        <f t="shared" si="91"/>
        <v>0</v>
      </c>
    </row>
    <row r="70" spans="1:26" ht="12.75">
      <c r="A70" s="35"/>
      <c r="B70" s="33" t="s">
        <v>82</v>
      </c>
      <c r="C70" s="28">
        <f aca="true" t="shared" si="115" ref="C70:P70">SUM(C345+C387)</f>
        <v>11973</v>
      </c>
      <c r="D70" s="28">
        <f t="shared" si="115"/>
        <v>17000</v>
      </c>
      <c r="E70" s="28">
        <f t="shared" si="115"/>
        <v>19770</v>
      </c>
      <c r="F70" s="28">
        <f t="shared" si="115"/>
        <v>17000</v>
      </c>
      <c r="G70" s="28">
        <f t="shared" si="115"/>
        <v>14906</v>
      </c>
      <c r="H70" s="28">
        <f t="shared" si="115"/>
        <v>11000</v>
      </c>
      <c r="I70" s="28">
        <f t="shared" si="115"/>
        <v>8010</v>
      </c>
      <c r="J70" s="28">
        <f t="shared" si="115"/>
        <v>11000</v>
      </c>
      <c r="K70" s="28">
        <f t="shared" si="115"/>
        <v>9763</v>
      </c>
      <c r="L70" s="28">
        <f t="shared" si="115"/>
        <v>11000</v>
      </c>
      <c r="M70" s="28">
        <f t="shared" si="115"/>
        <v>9709</v>
      </c>
      <c r="N70" s="28">
        <f t="shared" si="115"/>
        <v>11000</v>
      </c>
      <c r="O70" s="28">
        <f t="shared" si="115"/>
        <v>11024</v>
      </c>
      <c r="P70" s="28">
        <f t="shared" si="115"/>
        <v>11000</v>
      </c>
      <c r="Q70" s="28">
        <f aca="true" t="shared" si="116" ref="Q70:X70">SUM(Q345+Q387)</f>
        <v>12425</v>
      </c>
      <c r="R70" s="28">
        <f t="shared" si="116"/>
        <v>12000</v>
      </c>
      <c r="S70" s="28">
        <f t="shared" si="116"/>
        <v>10371</v>
      </c>
      <c r="T70" s="28">
        <f t="shared" si="116"/>
        <v>15000</v>
      </c>
      <c r="U70" s="28">
        <f t="shared" si="116"/>
        <v>12385</v>
      </c>
      <c r="V70" s="28">
        <f t="shared" si="116"/>
        <v>1800</v>
      </c>
      <c r="W70" s="28">
        <f>SUM(W345+W387)</f>
        <v>1650</v>
      </c>
      <c r="X70" s="28">
        <f t="shared" si="116"/>
        <v>1800</v>
      </c>
      <c r="Y70" s="28">
        <f t="shared" si="90"/>
        <v>0</v>
      </c>
      <c r="Z70" s="30">
        <f t="shared" si="91"/>
        <v>0</v>
      </c>
    </row>
    <row r="71" spans="1:26" ht="12.75">
      <c r="A71" s="35"/>
      <c r="B71" s="33" t="s">
        <v>83</v>
      </c>
      <c r="C71" s="28">
        <f aca="true" t="shared" si="117" ref="C71:P71">SUM(+C263+C278+C299+C346+C388+C512+C531+C554)</f>
        <v>15369</v>
      </c>
      <c r="D71" s="28">
        <f t="shared" si="117"/>
        <v>19150</v>
      </c>
      <c r="E71" s="28">
        <f t="shared" si="117"/>
        <v>19440</v>
      </c>
      <c r="F71" s="28">
        <f t="shared" si="117"/>
        <v>20560</v>
      </c>
      <c r="G71" s="28">
        <f t="shared" si="117"/>
        <v>21773</v>
      </c>
      <c r="H71" s="28">
        <f t="shared" si="117"/>
        <v>20810</v>
      </c>
      <c r="I71" s="28">
        <f t="shared" si="117"/>
        <v>20068</v>
      </c>
      <c r="J71" s="28">
        <f t="shared" si="117"/>
        <v>21800</v>
      </c>
      <c r="K71" s="28">
        <f t="shared" si="117"/>
        <v>22242</v>
      </c>
      <c r="L71" s="28">
        <f t="shared" si="117"/>
        <v>23385</v>
      </c>
      <c r="M71" s="28">
        <f t="shared" si="117"/>
        <v>19676</v>
      </c>
      <c r="N71" s="28">
        <f t="shared" si="117"/>
        <v>23510</v>
      </c>
      <c r="O71" s="28">
        <f t="shared" si="117"/>
        <v>20513</v>
      </c>
      <c r="P71" s="28">
        <f t="shared" si="117"/>
        <v>24180</v>
      </c>
      <c r="Q71" s="28">
        <f>SUM(+Q263+Q278+Q299+Q346+Q388+Q512+Q531+Q554)</f>
        <v>24796</v>
      </c>
      <c r="R71" s="28">
        <v>37010</v>
      </c>
      <c r="S71" s="28">
        <v>37010</v>
      </c>
      <c r="T71" s="28">
        <f>SUM(+T263+T278+T299+T346+T388+T512+T531+T554)</f>
        <v>24420</v>
      </c>
      <c r="U71" s="28">
        <v>37010</v>
      </c>
      <c r="V71" s="28">
        <f>SUM(+V263+V278+V299+V346+V388+V512+V531+V554)</f>
        <v>20820</v>
      </c>
      <c r="W71" s="28">
        <f>SUM(+W263+W278+W299+W346+W388+W512+W531+W554)</f>
        <v>20820</v>
      </c>
      <c r="X71" s="28">
        <f>SUM(+X263+X278+X299+X346+X388+X512+X531+X554)</f>
        <v>21030</v>
      </c>
      <c r="Y71" s="28">
        <f t="shared" si="90"/>
        <v>210</v>
      </c>
      <c r="Z71" s="30">
        <f t="shared" si="91"/>
        <v>0.010086455331412104</v>
      </c>
    </row>
    <row r="72" spans="1:26" ht="12.75">
      <c r="A72" s="35"/>
      <c r="B72" s="33" t="s">
        <v>84</v>
      </c>
      <c r="C72" s="28">
        <f aca="true" t="shared" si="118" ref="C72:P72">SUM(C275+C296+C348+C451+C513+C532+C555)</f>
        <v>54220</v>
      </c>
      <c r="D72" s="28">
        <f t="shared" si="118"/>
        <v>56775</v>
      </c>
      <c r="E72" s="28">
        <f t="shared" si="118"/>
        <v>61675</v>
      </c>
      <c r="F72" s="28">
        <f t="shared" si="118"/>
        <v>55800</v>
      </c>
      <c r="G72" s="28">
        <f t="shared" si="118"/>
        <v>52153</v>
      </c>
      <c r="H72" s="28">
        <f t="shared" si="118"/>
        <v>59050</v>
      </c>
      <c r="I72" s="28">
        <f t="shared" si="118"/>
        <v>58780</v>
      </c>
      <c r="J72" s="28">
        <f t="shared" si="118"/>
        <v>60710</v>
      </c>
      <c r="K72" s="28">
        <f t="shared" si="118"/>
        <v>61350</v>
      </c>
      <c r="L72" s="28">
        <f t="shared" si="118"/>
        <v>62160</v>
      </c>
      <c r="M72" s="28">
        <f t="shared" si="118"/>
        <v>58229</v>
      </c>
      <c r="N72" s="28">
        <f t="shared" si="118"/>
        <v>68250</v>
      </c>
      <c r="O72" s="28">
        <f t="shared" si="118"/>
        <v>68229</v>
      </c>
      <c r="P72" s="28">
        <f t="shared" si="118"/>
        <v>69100</v>
      </c>
      <c r="Q72" s="28">
        <f aca="true" t="shared" si="119" ref="Q72:V72">SUM(Q275+Q296+Q348+Q451+Q513+Q532+Q555)</f>
        <v>76291</v>
      </c>
      <c r="R72" s="28">
        <f t="shared" si="119"/>
        <v>70850</v>
      </c>
      <c r="S72" s="28">
        <f t="shared" si="119"/>
        <v>57986</v>
      </c>
      <c r="T72" s="28">
        <f t="shared" si="119"/>
        <v>78500</v>
      </c>
      <c r="U72" s="28">
        <f t="shared" si="119"/>
        <v>80303</v>
      </c>
      <c r="V72" s="28">
        <f t="shared" si="119"/>
        <v>79500</v>
      </c>
      <c r="W72" s="28">
        <f>SUM(W275+W296+W348+W451+W513+W532+W555)</f>
        <v>87000</v>
      </c>
      <c r="X72" s="28">
        <f>SUM(X275+X296+X348+X451+X513+X514+X532+X555)</f>
        <v>86300</v>
      </c>
      <c r="Y72" s="28">
        <f t="shared" si="90"/>
        <v>6800</v>
      </c>
      <c r="Z72" s="30">
        <f t="shared" si="91"/>
        <v>0.08553459119496855</v>
      </c>
    </row>
    <row r="73" spans="1:26" ht="12.75">
      <c r="A73" s="35"/>
      <c r="B73" s="33" t="s">
        <v>85</v>
      </c>
      <c r="C73" s="28">
        <f aca="true" t="shared" si="120" ref="C73:X73">SUM(C115+C116+C117+C137+C468+C585)</f>
        <v>17840</v>
      </c>
      <c r="D73" s="28">
        <f t="shared" si="120"/>
        <v>21625</v>
      </c>
      <c r="E73" s="28">
        <f t="shared" si="120"/>
        <v>25549</v>
      </c>
      <c r="F73" s="28">
        <f t="shared" si="120"/>
        <v>31925</v>
      </c>
      <c r="G73" s="28">
        <f t="shared" si="120"/>
        <v>36228</v>
      </c>
      <c r="H73" s="28">
        <f t="shared" si="120"/>
        <v>34175</v>
      </c>
      <c r="I73" s="28">
        <f t="shared" si="120"/>
        <v>42749</v>
      </c>
      <c r="J73" s="28">
        <f t="shared" si="120"/>
        <v>39865</v>
      </c>
      <c r="K73" s="28">
        <f t="shared" si="120"/>
        <v>41552</v>
      </c>
      <c r="L73" s="28">
        <f t="shared" si="120"/>
        <v>45525</v>
      </c>
      <c r="M73" s="28">
        <f t="shared" si="120"/>
        <v>44745</v>
      </c>
      <c r="N73" s="28">
        <f t="shared" si="120"/>
        <v>47601</v>
      </c>
      <c r="O73" s="28">
        <f t="shared" si="120"/>
        <v>38438</v>
      </c>
      <c r="P73" s="28">
        <f t="shared" si="120"/>
        <v>48725</v>
      </c>
      <c r="Q73" s="28">
        <f t="shared" si="120"/>
        <v>45430</v>
      </c>
      <c r="R73" s="28">
        <f t="shared" si="120"/>
        <v>49425</v>
      </c>
      <c r="S73" s="28">
        <f t="shared" si="120"/>
        <v>47358</v>
      </c>
      <c r="T73" s="28">
        <f t="shared" si="120"/>
        <v>50325</v>
      </c>
      <c r="U73" s="28">
        <f t="shared" si="120"/>
        <v>51471</v>
      </c>
      <c r="V73" s="28">
        <f t="shared" si="120"/>
        <v>51725</v>
      </c>
      <c r="W73" s="28">
        <f t="shared" si="120"/>
        <v>51725</v>
      </c>
      <c r="X73" s="28">
        <f t="shared" si="120"/>
        <v>64925</v>
      </c>
      <c r="Y73" s="28">
        <f t="shared" si="90"/>
        <v>13200</v>
      </c>
      <c r="Z73" s="30">
        <f t="shared" si="91"/>
        <v>0.25519574673755435</v>
      </c>
    </row>
    <row r="74" spans="1:26" ht="12.75">
      <c r="A74" s="35"/>
      <c r="B74" s="33" t="s">
        <v>86</v>
      </c>
      <c r="C74" s="28">
        <f aca="true" t="shared" si="121" ref="C74:P74">SUM(C469+C556+C586)</f>
        <v>6576</v>
      </c>
      <c r="D74" s="28">
        <f t="shared" si="121"/>
        <v>5000</v>
      </c>
      <c r="E74" s="28">
        <f t="shared" si="121"/>
        <v>6597</v>
      </c>
      <c r="F74" s="28">
        <f t="shared" si="121"/>
        <v>8600</v>
      </c>
      <c r="G74" s="28">
        <f t="shared" si="121"/>
        <v>10593</v>
      </c>
      <c r="H74" s="28">
        <f t="shared" si="121"/>
        <v>8600</v>
      </c>
      <c r="I74" s="28">
        <f t="shared" si="121"/>
        <v>12952</v>
      </c>
      <c r="J74" s="28">
        <f t="shared" si="121"/>
        <v>48460</v>
      </c>
      <c r="K74" s="28">
        <f t="shared" si="121"/>
        <v>66219</v>
      </c>
      <c r="L74" s="28">
        <f t="shared" si="121"/>
        <v>60010</v>
      </c>
      <c r="M74" s="28">
        <f t="shared" si="121"/>
        <v>59640</v>
      </c>
      <c r="N74" s="28">
        <f t="shared" si="121"/>
        <v>62100</v>
      </c>
      <c r="O74" s="28">
        <f t="shared" si="121"/>
        <v>70021</v>
      </c>
      <c r="P74" s="28">
        <f t="shared" si="121"/>
        <v>70110</v>
      </c>
      <c r="Q74" s="28">
        <f aca="true" t="shared" si="122" ref="Q74:V74">SUM(Q469+Q556+Q586)</f>
        <v>65117</v>
      </c>
      <c r="R74" s="28">
        <f t="shared" si="122"/>
        <v>74400</v>
      </c>
      <c r="S74" s="28">
        <f t="shared" si="122"/>
        <v>73158</v>
      </c>
      <c r="T74" s="28">
        <f t="shared" si="122"/>
        <v>70500</v>
      </c>
      <c r="U74" s="28">
        <f t="shared" si="122"/>
        <v>77654</v>
      </c>
      <c r="V74" s="28">
        <f t="shared" si="122"/>
        <v>72700</v>
      </c>
      <c r="W74" s="28">
        <f>SUM(W469+W556+W586)</f>
        <v>72700</v>
      </c>
      <c r="X74" s="28">
        <f>SUM(X469+X556+X586)</f>
        <v>89400</v>
      </c>
      <c r="Y74" s="28">
        <f t="shared" si="90"/>
        <v>16700</v>
      </c>
      <c r="Z74" s="30">
        <f t="shared" si="91"/>
        <v>0.2297111416781293</v>
      </c>
    </row>
    <row r="75" spans="1:26" ht="12.75">
      <c r="A75" s="35"/>
      <c r="B75" s="33" t="s">
        <v>87</v>
      </c>
      <c r="C75" s="28">
        <f aca="true" t="shared" si="123" ref="C75:W75">SUM(C172+C173+C175+C261+C350+C327+C520+C470+C477+C401+C483+C488+C495+C501+C534+C558+C587+C250+C583)</f>
        <v>26698</v>
      </c>
      <c r="D75" s="28">
        <f t="shared" si="123"/>
        <v>35935</v>
      </c>
      <c r="E75" s="28">
        <f t="shared" si="123"/>
        <v>24130</v>
      </c>
      <c r="F75" s="28">
        <f t="shared" si="123"/>
        <v>39365</v>
      </c>
      <c r="G75" s="28">
        <f t="shared" si="123"/>
        <v>8158</v>
      </c>
      <c r="H75" s="28">
        <f t="shared" si="123"/>
        <v>43600</v>
      </c>
      <c r="I75" s="28">
        <f t="shared" si="123"/>
        <v>38230</v>
      </c>
      <c r="J75" s="28">
        <f t="shared" si="123"/>
        <v>41900</v>
      </c>
      <c r="K75" s="28">
        <f t="shared" si="123"/>
        <v>39369</v>
      </c>
      <c r="L75" s="28">
        <f t="shared" si="123"/>
        <v>43750</v>
      </c>
      <c r="M75" s="28">
        <f t="shared" si="123"/>
        <v>64579</v>
      </c>
      <c r="N75" s="28">
        <f t="shared" si="123"/>
        <v>109964</v>
      </c>
      <c r="O75" s="28">
        <f t="shared" si="123"/>
        <v>75537</v>
      </c>
      <c r="P75" s="28">
        <f t="shared" si="123"/>
        <v>111248</v>
      </c>
      <c r="Q75" s="28">
        <f t="shared" si="123"/>
        <v>95041</v>
      </c>
      <c r="R75" s="28">
        <f t="shared" si="123"/>
        <v>120867</v>
      </c>
      <c r="S75" s="28">
        <f t="shared" si="123"/>
        <v>131586</v>
      </c>
      <c r="T75" s="28">
        <f t="shared" si="123"/>
        <v>134603.9</v>
      </c>
      <c r="U75" s="28">
        <f t="shared" si="123"/>
        <v>127131</v>
      </c>
      <c r="V75" s="28">
        <f t="shared" si="123"/>
        <v>268309.9</v>
      </c>
      <c r="W75" s="28">
        <f t="shared" si="123"/>
        <v>246010</v>
      </c>
      <c r="X75" s="28">
        <f>SUM(X172+X173+X175+X261+X350+X327+X520+X470+X477+X401+X483+X488+X495+X501+X534+X558+X587+X250+X494+X583)</f>
        <v>281351.9</v>
      </c>
      <c r="Y75" s="28">
        <f t="shared" si="90"/>
        <v>13042</v>
      </c>
      <c r="Z75" s="30">
        <f t="shared" si="91"/>
        <v>0.048607971602985946</v>
      </c>
    </row>
    <row r="76" spans="1:26" ht="12.75">
      <c r="A76" s="35"/>
      <c r="B76" s="33" t="s">
        <v>88</v>
      </c>
      <c r="C76" s="28">
        <f aca="true" t="shared" si="124" ref="C76:P76">SUM(C350+C351+C352+C353+C354+C363+C364+C365+C366+C367+C368+C369+C370)</f>
        <v>88670</v>
      </c>
      <c r="D76" s="28">
        <f t="shared" si="124"/>
        <v>112575</v>
      </c>
      <c r="E76" s="28">
        <f t="shared" si="124"/>
        <v>101641</v>
      </c>
      <c r="F76" s="28">
        <f t="shared" si="124"/>
        <v>115575</v>
      </c>
      <c r="G76" s="28">
        <f t="shared" si="124"/>
        <v>113668</v>
      </c>
      <c r="H76" s="28">
        <f t="shared" si="124"/>
        <v>118150</v>
      </c>
      <c r="I76" s="28">
        <f t="shared" si="124"/>
        <v>116518</v>
      </c>
      <c r="J76" s="28">
        <f t="shared" si="124"/>
        <v>119150</v>
      </c>
      <c r="K76" s="28">
        <f t="shared" si="124"/>
        <v>100182</v>
      </c>
      <c r="L76" s="28">
        <f t="shared" si="124"/>
        <v>128425</v>
      </c>
      <c r="M76" s="28">
        <f t="shared" si="124"/>
        <v>168650</v>
      </c>
      <c r="N76" s="28">
        <f t="shared" si="124"/>
        <v>157625</v>
      </c>
      <c r="O76" s="28">
        <f t="shared" si="124"/>
        <v>142421</v>
      </c>
      <c r="P76" s="28">
        <f t="shared" si="124"/>
        <v>169450</v>
      </c>
      <c r="Q76" s="28">
        <f>SUM(Q350+Q351+Q352+Q353+Q354+Q363+Q364+Q365+Q366+Q367+Q368+Q369+Q370)</f>
        <v>137908</v>
      </c>
      <c r="R76" s="28">
        <v>171450</v>
      </c>
      <c r="S76" s="28">
        <f aca="true" t="shared" si="125" ref="S76:X76">SUM(S350+S351+S352+S353+S354+S363+S364+S365+S366+S367+S368+S369+S370)</f>
        <v>195724</v>
      </c>
      <c r="T76" s="28">
        <f t="shared" si="125"/>
        <v>194475</v>
      </c>
      <c r="U76" s="28">
        <f t="shared" si="125"/>
        <v>184639</v>
      </c>
      <c r="V76" s="28">
        <f t="shared" si="125"/>
        <v>195175</v>
      </c>
      <c r="W76" s="28">
        <f t="shared" si="125"/>
        <v>202541</v>
      </c>
      <c r="X76" s="28">
        <f t="shared" si="125"/>
        <v>200375</v>
      </c>
      <c r="Y76" s="28">
        <f t="shared" si="90"/>
        <v>5200</v>
      </c>
      <c r="Z76" s="30">
        <f t="shared" si="91"/>
        <v>0.026642756500576407</v>
      </c>
    </row>
    <row r="77" spans="1:26" ht="12.75">
      <c r="A77" s="35"/>
      <c r="B77" s="33" t="s">
        <v>89</v>
      </c>
      <c r="C77" s="28">
        <f aca="true" t="shared" si="126" ref="C77:P77">SUM(C427)</f>
        <v>165</v>
      </c>
      <c r="D77" s="28">
        <f t="shared" si="126"/>
        <v>150</v>
      </c>
      <c r="E77" s="28">
        <f t="shared" si="126"/>
        <v>154</v>
      </c>
      <c r="F77" s="28">
        <f t="shared" si="126"/>
        <v>150</v>
      </c>
      <c r="G77" s="28">
        <f t="shared" si="126"/>
        <v>148</v>
      </c>
      <c r="H77" s="28">
        <f t="shared" si="126"/>
        <v>150</v>
      </c>
      <c r="I77" s="28">
        <f t="shared" si="126"/>
        <v>69</v>
      </c>
      <c r="J77" s="28">
        <f t="shared" si="126"/>
        <v>150</v>
      </c>
      <c r="K77" s="28">
        <f t="shared" si="126"/>
        <v>150</v>
      </c>
      <c r="L77" s="28">
        <f t="shared" si="126"/>
        <v>150</v>
      </c>
      <c r="M77" s="28">
        <f t="shared" si="126"/>
        <v>109</v>
      </c>
      <c r="N77" s="28">
        <f t="shared" si="126"/>
        <v>150</v>
      </c>
      <c r="O77" s="28">
        <f t="shared" si="126"/>
        <v>100</v>
      </c>
      <c r="P77" s="28">
        <f t="shared" si="126"/>
        <v>150</v>
      </c>
      <c r="Q77" s="28">
        <f aca="true" t="shared" si="127" ref="Q77:X77">SUM(Q427)</f>
        <v>130</v>
      </c>
      <c r="R77" s="28">
        <f t="shared" si="127"/>
        <v>150</v>
      </c>
      <c r="S77" s="28">
        <f t="shared" si="127"/>
        <v>115</v>
      </c>
      <c r="T77" s="28">
        <f t="shared" si="127"/>
        <v>150</v>
      </c>
      <c r="U77" s="28">
        <f t="shared" si="127"/>
        <v>75</v>
      </c>
      <c r="V77" s="28">
        <f t="shared" si="127"/>
        <v>150</v>
      </c>
      <c r="W77" s="28">
        <f>SUM(W427)</f>
        <v>150</v>
      </c>
      <c r="X77" s="28">
        <f t="shared" si="127"/>
        <v>150</v>
      </c>
      <c r="Y77" s="28">
        <f t="shared" si="90"/>
        <v>0</v>
      </c>
      <c r="Z77" s="30">
        <f t="shared" si="91"/>
        <v>0</v>
      </c>
    </row>
    <row r="78" spans="1:26" ht="12.75">
      <c r="A78" s="35"/>
      <c r="B78" s="33" t="s">
        <v>90</v>
      </c>
      <c r="C78" s="28">
        <f aca="true" t="shared" si="128" ref="C78:P78">SUM(C356+C391+C558)</f>
        <v>1458</v>
      </c>
      <c r="D78" s="28">
        <f t="shared" si="128"/>
        <v>1120</v>
      </c>
      <c r="E78" s="28">
        <f t="shared" si="128"/>
        <v>1121</v>
      </c>
      <c r="F78" s="28">
        <f t="shared" si="128"/>
        <v>1120</v>
      </c>
      <c r="G78" s="28">
        <f t="shared" si="128"/>
        <v>2573</v>
      </c>
      <c r="H78" s="28">
        <f t="shared" si="128"/>
        <v>2420</v>
      </c>
      <c r="I78" s="28">
        <f t="shared" si="128"/>
        <v>1515</v>
      </c>
      <c r="J78" s="28">
        <f t="shared" si="128"/>
        <v>2420</v>
      </c>
      <c r="K78" s="28">
        <f t="shared" si="128"/>
        <v>2201</v>
      </c>
      <c r="L78" s="28">
        <f t="shared" si="128"/>
        <v>3500</v>
      </c>
      <c r="M78" s="28">
        <f t="shared" si="128"/>
        <v>2602</v>
      </c>
      <c r="N78" s="28">
        <f t="shared" si="128"/>
        <v>3500</v>
      </c>
      <c r="O78" s="28">
        <f t="shared" si="128"/>
        <v>2648</v>
      </c>
      <c r="P78" s="28">
        <f t="shared" si="128"/>
        <v>3500</v>
      </c>
      <c r="Q78" s="28">
        <f aca="true" t="shared" si="129" ref="Q78:X78">SUM(Q356+Q391+Q558)</f>
        <v>2119</v>
      </c>
      <c r="R78" s="28">
        <f t="shared" si="129"/>
        <v>3515</v>
      </c>
      <c r="S78" s="28">
        <f t="shared" si="129"/>
        <v>3000</v>
      </c>
      <c r="T78" s="28">
        <f t="shared" si="129"/>
        <v>3700</v>
      </c>
      <c r="U78" s="28">
        <f t="shared" si="129"/>
        <v>2979</v>
      </c>
      <c r="V78" s="28">
        <f t="shared" si="129"/>
        <v>3900</v>
      </c>
      <c r="W78" s="28">
        <f>SUM(W356+W391+W558)</f>
        <v>3600</v>
      </c>
      <c r="X78" s="28">
        <f t="shared" si="129"/>
        <v>3900</v>
      </c>
      <c r="Y78" s="28">
        <f t="shared" si="90"/>
        <v>0</v>
      </c>
      <c r="Z78" s="30">
        <f t="shared" si="91"/>
        <v>0</v>
      </c>
    </row>
    <row r="79" spans="1:26" ht="12.75">
      <c r="A79" s="35"/>
      <c r="B79" s="33" t="s">
        <v>91</v>
      </c>
      <c r="C79" s="28">
        <f aca="true" t="shared" si="130" ref="C79:P79">SUM(C276+C297+C357)</f>
        <v>2292</v>
      </c>
      <c r="D79" s="28">
        <f t="shared" si="130"/>
        <v>3200</v>
      </c>
      <c r="E79" s="28">
        <f t="shared" si="130"/>
        <v>1862</v>
      </c>
      <c r="F79" s="28">
        <f t="shared" si="130"/>
        <v>5200</v>
      </c>
      <c r="G79" s="28">
        <f t="shared" si="130"/>
        <v>1000</v>
      </c>
      <c r="H79" s="28">
        <f t="shared" si="130"/>
        <v>4200</v>
      </c>
      <c r="I79" s="28">
        <f t="shared" si="130"/>
        <v>1144</v>
      </c>
      <c r="J79" s="28">
        <f t="shared" si="130"/>
        <v>4200</v>
      </c>
      <c r="K79" s="28">
        <f t="shared" si="130"/>
        <v>2493</v>
      </c>
      <c r="L79" s="28">
        <f t="shared" si="130"/>
        <v>4200</v>
      </c>
      <c r="M79" s="28">
        <f t="shared" si="130"/>
        <v>1985</v>
      </c>
      <c r="N79" s="28">
        <f t="shared" si="130"/>
        <v>4200</v>
      </c>
      <c r="O79" s="28">
        <f t="shared" si="130"/>
        <v>3722</v>
      </c>
      <c r="P79" s="28">
        <f t="shared" si="130"/>
        <v>3700</v>
      </c>
      <c r="Q79" s="28">
        <f aca="true" t="shared" si="131" ref="Q79:X79">SUM(Q276+Q297+Q357)</f>
        <v>1843</v>
      </c>
      <c r="R79" s="28">
        <f t="shared" si="131"/>
        <v>3450</v>
      </c>
      <c r="S79" s="28">
        <f t="shared" si="131"/>
        <v>1312</v>
      </c>
      <c r="T79" s="28">
        <f t="shared" si="131"/>
        <v>4200</v>
      </c>
      <c r="U79" s="28">
        <f t="shared" si="131"/>
        <v>1459</v>
      </c>
      <c r="V79" s="28">
        <f t="shared" si="131"/>
        <v>4600</v>
      </c>
      <c r="W79" s="28">
        <f>SUM(W276+W297+W357)</f>
        <v>4700</v>
      </c>
      <c r="X79" s="28">
        <f t="shared" si="131"/>
        <v>4100</v>
      </c>
      <c r="Y79" s="28">
        <f t="shared" si="90"/>
        <v>-500</v>
      </c>
      <c r="Z79" s="30">
        <f t="shared" si="91"/>
        <v>-0.10869565217391304</v>
      </c>
    </row>
    <row r="80" spans="1:26" ht="12.75">
      <c r="A80" s="35"/>
      <c r="B80" s="33" t="s">
        <v>27</v>
      </c>
      <c r="C80" s="28">
        <f aca="true" t="shared" si="132" ref="C80:P80">SUM(C183)</f>
        <v>21763</v>
      </c>
      <c r="D80" s="28">
        <f t="shared" si="132"/>
        <v>34900</v>
      </c>
      <c r="E80" s="28">
        <f t="shared" si="132"/>
        <v>41240</v>
      </c>
      <c r="F80" s="28">
        <f t="shared" si="132"/>
        <v>44000</v>
      </c>
      <c r="G80" s="28">
        <f t="shared" si="132"/>
        <v>41694</v>
      </c>
      <c r="H80" s="28">
        <f t="shared" si="132"/>
        <v>54000</v>
      </c>
      <c r="I80" s="28">
        <f t="shared" si="132"/>
        <v>57781</v>
      </c>
      <c r="J80" s="28">
        <f t="shared" si="132"/>
        <v>52500</v>
      </c>
      <c r="K80" s="28">
        <f t="shared" si="132"/>
        <v>63719</v>
      </c>
      <c r="L80" s="28">
        <f t="shared" si="132"/>
        <v>69500</v>
      </c>
      <c r="M80" s="28">
        <f t="shared" si="132"/>
        <v>75135</v>
      </c>
      <c r="N80" s="28">
        <f t="shared" si="132"/>
        <v>71500</v>
      </c>
      <c r="O80" s="28">
        <f t="shared" si="132"/>
        <v>72466</v>
      </c>
      <c r="P80" s="28">
        <f t="shared" si="132"/>
        <v>74284</v>
      </c>
      <c r="Q80" s="28">
        <f aca="true" t="shared" si="133" ref="Q80:X80">SUM(Q183)</f>
        <v>78507</v>
      </c>
      <c r="R80" s="28">
        <f t="shared" si="133"/>
        <v>84500</v>
      </c>
      <c r="S80" s="28">
        <f t="shared" si="133"/>
        <v>78564</v>
      </c>
      <c r="T80" s="28">
        <f t="shared" si="133"/>
        <v>87000</v>
      </c>
      <c r="U80" s="28">
        <f t="shared" si="133"/>
        <v>80710</v>
      </c>
      <c r="V80" s="28">
        <f t="shared" si="133"/>
        <v>92500</v>
      </c>
      <c r="W80" s="28">
        <f>SUM(W183)</f>
        <v>92500</v>
      </c>
      <c r="X80" s="28">
        <f t="shared" si="133"/>
        <v>91000</v>
      </c>
      <c r="Y80" s="28">
        <f t="shared" si="90"/>
        <v>-1500</v>
      </c>
      <c r="Z80" s="30">
        <f t="shared" si="91"/>
        <v>-0.016216216216216217</v>
      </c>
    </row>
    <row r="81" spans="1:26" ht="12.75">
      <c r="A81" s="35"/>
      <c r="B81" s="33" t="s">
        <v>29</v>
      </c>
      <c r="C81" s="28">
        <f aca="true" t="shared" si="134" ref="C81:P81">SUM(C224)</f>
        <v>490266</v>
      </c>
      <c r="D81" s="28">
        <f t="shared" si="134"/>
        <v>877689</v>
      </c>
      <c r="E81" s="28">
        <f t="shared" si="134"/>
        <v>1039059</v>
      </c>
      <c r="F81" s="28">
        <f t="shared" si="134"/>
        <v>963807</v>
      </c>
      <c r="G81" s="28">
        <f t="shared" si="134"/>
        <v>963807</v>
      </c>
      <c r="H81" s="28">
        <f t="shared" si="134"/>
        <v>983650</v>
      </c>
      <c r="I81" s="28">
        <f t="shared" si="134"/>
        <v>1135213</v>
      </c>
      <c r="J81" s="28">
        <f t="shared" si="134"/>
        <v>1040308</v>
      </c>
      <c r="K81" s="28">
        <f t="shared" si="134"/>
        <v>1012908</v>
      </c>
      <c r="L81" s="28">
        <f t="shared" si="134"/>
        <v>1050483</v>
      </c>
      <c r="M81" s="28">
        <f t="shared" si="134"/>
        <v>1050483</v>
      </c>
      <c r="N81" s="28">
        <f t="shared" si="134"/>
        <v>1016137</v>
      </c>
      <c r="O81" s="28">
        <f t="shared" si="134"/>
        <v>1016137</v>
      </c>
      <c r="P81" s="28">
        <f t="shared" si="134"/>
        <v>1069510</v>
      </c>
      <c r="Q81" s="28">
        <f aca="true" t="shared" si="135" ref="Q81:X81">SUM(Q224)</f>
        <v>1069754</v>
      </c>
      <c r="R81" s="28">
        <f t="shared" si="135"/>
        <v>1069510</v>
      </c>
      <c r="S81" s="28">
        <f t="shared" si="135"/>
        <v>1069510</v>
      </c>
      <c r="T81" s="28">
        <f t="shared" si="135"/>
        <v>1198897</v>
      </c>
      <c r="U81" s="28">
        <f t="shared" si="135"/>
        <v>1234893</v>
      </c>
      <c r="V81" s="28">
        <f t="shared" si="135"/>
        <v>1164116</v>
      </c>
      <c r="W81" s="28">
        <f>SUM(W224)</f>
        <v>1076951</v>
      </c>
      <c r="X81" s="28">
        <f t="shared" si="135"/>
        <v>1012784</v>
      </c>
      <c r="Y81" s="28">
        <f t="shared" si="90"/>
        <v>-151332</v>
      </c>
      <c r="Z81" s="30">
        <f t="shared" si="91"/>
        <v>-0.12999735421555927</v>
      </c>
    </row>
    <row r="82" spans="1:26" ht="12.75">
      <c r="A82" s="35"/>
      <c r="B82" s="33" t="s">
        <v>45</v>
      </c>
      <c r="C82" s="28">
        <f aca="true" t="shared" si="136" ref="C82:P82">SUM(C415)</f>
        <v>22850</v>
      </c>
      <c r="D82" s="28">
        <f t="shared" si="136"/>
        <v>28733</v>
      </c>
      <c r="E82" s="28">
        <f t="shared" si="136"/>
        <v>28233</v>
      </c>
      <c r="F82" s="28">
        <f t="shared" si="136"/>
        <v>28733</v>
      </c>
      <c r="G82" s="28">
        <f t="shared" si="136"/>
        <v>24031</v>
      </c>
      <c r="H82" s="28">
        <f t="shared" si="136"/>
        <v>28733</v>
      </c>
      <c r="I82" s="28">
        <f t="shared" si="136"/>
        <v>28830</v>
      </c>
      <c r="J82" s="28">
        <f t="shared" si="136"/>
        <v>28733</v>
      </c>
      <c r="K82" s="28">
        <f t="shared" si="136"/>
        <v>34309</v>
      </c>
      <c r="L82" s="28">
        <f t="shared" si="136"/>
        <v>30733</v>
      </c>
      <c r="M82" s="28">
        <f t="shared" si="136"/>
        <v>24251</v>
      </c>
      <c r="N82" s="28">
        <f t="shared" si="136"/>
        <v>30733</v>
      </c>
      <c r="O82" s="28">
        <f t="shared" si="136"/>
        <v>25833</v>
      </c>
      <c r="P82" s="28">
        <f t="shared" si="136"/>
        <v>26733</v>
      </c>
      <c r="Q82" s="28">
        <f aca="true" t="shared" si="137" ref="Q82:X82">SUM(Q415)</f>
        <v>37047</v>
      </c>
      <c r="R82" s="28">
        <f t="shared" si="137"/>
        <v>28354.99</v>
      </c>
      <c r="S82" s="28">
        <f t="shared" si="137"/>
        <v>25625.09</v>
      </c>
      <c r="T82" s="28">
        <f t="shared" si="137"/>
        <v>26483.6727</v>
      </c>
      <c r="U82" s="28">
        <f t="shared" si="137"/>
        <v>38715.3477</v>
      </c>
      <c r="V82" s="28">
        <f t="shared" si="137"/>
        <v>32483.6727</v>
      </c>
      <c r="W82" s="28">
        <f>SUM(W415)</f>
        <v>42684.3477</v>
      </c>
      <c r="X82" s="28">
        <f t="shared" si="137"/>
        <v>45483.672699999996</v>
      </c>
      <c r="Y82" s="28">
        <f t="shared" si="90"/>
        <v>12999.999999999996</v>
      </c>
      <c r="Z82" s="30">
        <f t="shared" si="91"/>
        <v>0.40020105238900516</v>
      </c>
    </row>
    <row r="83" spans="1:26" ht="12.75">
      <c r="A83" s="1"/>
      <c r="B83" s="2" t="s">
        <v>63</v>
      </c>
      <c r="C83" s="3" t="s">
        <v>3</v>
      </c>
      <c r="D83" s="3" t="s">
        <v>3</v>
      </c>
      <c r="E83" s="3" t="s">
        <v>3</v>
      </c>
      <c r="F83" s="3" t="s">
        <v>3</v>
      </c>
      <c r="G83" s="3" t="s">
        <v>3</v>
      </c>
      <c r="H83" s="3" t="s">
        <v>3</v>
      </c>
      <c r="I83" s="3" t="s">
        <v>3</v>
      </c>
      <c r="J83" s="3" t="s">
        <v>3</v>
      </c>
      <c r="K83" s="3" t="s">
        <v>3</v>
      </c>
      <c r="L83" s="3" t="s">
        <v>3</v>
      </c>
      <c r="M83" s="3" t="s">
        <v>3</v>
      </c>
      <c r="N83" s="3" t="s">
        <v>3</v>
      </c>
      <c r="O83" s="3" t="s">
        <v>3</v>
      </c>
      <c r="P83" s="3" t="s">
        <v>3</v>
      </c>
      <c r="Q83" s="3" t="s">
        <v>3</v>
      </c>
      <c r="R83" s="3" t="s">
        <v>2</v>
      </c>
      <c r="S83" s="3" t="s">
        <v>1</v>
      </c>
      <c r="T83" s="3" t="s">
        <v>2</v>
      </c>
      <c r="U83" s="3" t="s">
        <v>3</v>
      </c>
      <c r="V83" s="3" t="s">
        <v>2</v>
      </c>
      <c r="W83" s="3" t="s">
        <v>267</v>
      </c>
      <c r="X83" s="3" t="s">
        <v>2</v>
      </c>
      <c r="Y83" s="3" t="s">
        <v>4</v>
      </c>
      <c r="Z83" s="3" t="s">
        <v>5</v>
      </c>
    </row>
    <row r="84" spans="1:26" ht="12.75">
      <c r="A84" s="1"/>
      <c r="B84" s="2"/>
      <c r="C84" s="1" t="s">
        <v>6</v>
      </c>
      <c r="D84" s="3" t="s">
        <v>7</v>
      </c>
      <c r="E84" s="3" t="s">
        <v>7</v>
      </c>
      <c r="F84" s="3" t="s">
        <v>8</v>
      </c>
      <c r="G84" s="3" t="s">
        <v>8</v>
      </c>
      <c r="H84" s="3" t="s">
        <v>9</v>
      </c>
      <c r="I84" s="3" t="s">
        <v>9</v>
      </c>
      <c r="J84" s="3" t="s">
        <v>10</v>
      </c>
      <c r="K84" s="3" t="s">
        <v>10</v>
      </c>
      <c r="L84" s="3" t="s">
        <v>11</v>
      </c>
      <c r="M84" s="3" t="s">
        <v>11</v>
      </c>
      <c r="N84" s="3" t="s">
        <v>12</v>
      </c>
      <c r="O84" s="3" t="s">
        <v>13</v>
      </c>
      <c r="P84" s="3" t="s">
        <v>14</v>
      </c>
      <c r="Q84" s="3" t="s">
        <v>14</v>
      </c>
      <c r="R84" s="3" t="s">
        <v>15</v>
      </c>
      <c r="S84" s="3" t="s">
        <v>16</v>
      </c>
      <c r="T84" s="3" t="s">
        <v>17</v>
      </c>
      <c r="U84" s="3" t="s">
        <v>17</v>
      </c>
      <c r="V84" s="3" t="s">
        <v>18</v>
      </c>
      <c r="W84" s="3" t="s">
        <v>18</v>
      </c>
      <c r="X84" s="3" t="s">
        <v>264</v>
      </c>
      <c r="Y84" s="3" t="s">
        <v>266</v>
      </c>
      <c r="Z84" s="3" t="s">
        <v>266</v>
      </c>
    </row>
    <row r="85" spans="1:26" ht="12.75">
      <c r="A85" s="35"/>
      <c r="B85" s="33" t="s">
        <v>92</v>
      </c>
      <c r="C85" s="28">
        <f aca="true" t="shared" si="138" ref="C85:X85">SUM(C118+C161+C242+C358+C429+C588)</f>
        <v>17375</v>
      </c>
      <c r="D85" s="28">
        <f t="shared" si="138"/>
        <v>16372</v>
      </c>
      <c r="E85" s="28">
        <f t="shared" si="138"/>
        <v>18835</v>
      </c>
      <c r="F85" s="28">
        <f t="shared" si="138"/>
        <v>16712</v>
      </c>
      <c r="G85" s="28">
        <f t="shared" si="138"/>
        <v>16375</v>
      </c>
      <c r="H85" s="28">
        <f t="shared" si="138"/>
        <v>16772</v>
      </c>
      <c r="I85" s="28">
        <f t="shared" si="138"/>
        <v>16184</v>
      </c>
      <c r="J85" s="28">
        <f t="shared" si="138"/>
        <v>16900</v>
      </c>
      <c r="K85" s="28">
        <f t="shared" si="138"/>
        <v>15612</v>
      </c>
      <c r="L85" s="28">
        <f t="shared" si="138"/>
        <v>17880</v>
      </c>
      <c r="M85" s="28">
        <f t="shared" si="138"/>
        <v>15372</v>
      </c>
      <c r="N85" s="28">
        <f t="shared" si="138"/>
        <v>17000</v>
      </c>
      <c r="O85" s="28">
        <f t="shared" si="138"/>
        <v>14675</v>
      </c>
      <c r="P85" s="28">
        <f t="shared" si="138"/>
        <v>17400</v>
      </c>
      <c r="Q85" s="28">
        <f t="shared" si="138"/>
        <v>17508</v>
      </c>
      <c r="R85" s="28">
        <f t="shared" si="138"/>
        <v>17900</v>
      </c>
      <c r="S85" s="28">
        <f t="shared" si="138"/>
        <v>15412</v>
      </c>
      <c r="T85" s="28">
        <f t="shared" si="138"/>
        <v>17650</v>
      </c>
      <c r="U85" s="28">
        <f t="shared" si="138"/>
        <v>14635</v>
      </c>
      <c r="V85" s="28">
        <f t="shared" si="138"/>
        <v>17150</v>
      </c>
      <c r="W85" s="28">
        <f t="shared" si="138"/>
        <v>17050</v>
      </c>
      <c r="X85" s="28">
        <f t="shared" si="138"/>
        <v>24550</v>
      </c>
      <c r="Y85" s="28">
        <f>SUM(X85-V85)</f>
        <v>7400</v>
      </c>
      <c r="Z85" s="30">
        <f>SUM(Y85/V85)</f>
        <v>0.4314868804664723</v>
      </c>
    </row>
    <row r="86" spans="1:26" ht="12.75">
      <c r="A86" s="35"/>
      <c r="B86" s="33" t="s">
        <v>93</v>
      </c>
      <c r="C86" s="28">
        <f aca="true" t="shared" si="139" ref="C86:T86">SUM(C243+C277+C298+C359+C371+C392+C394+C515+C518+C535+C540+C559+C565)</f>
        <v>30879</v>
      </c>
      <c r="D86" s="28">
        <f t="shared" si="139"/>
        <v>41750</v>
      </c>
      <c r="E86" s="28">
        <f t="shared" si="139"/>
        <v>42126</v>
      </c>
      <c r="F86" s="28">
        <f t="shared" si="139"/>
        <v>41800</v>
      </c>
      <c r="G86" s="28">
        <f t="shared" si="139"/>
        <v>34541</v>
      </c>
      <c r="H86" s="28">
        <f t="shared" si="139"/>
        <v>41640</v>
      </c>
      <c r="I86" s="28">
        <f t="shared" si="139"/>
        <v>39475</v>
      </c>
      <c r="J86" s="28">
        <f t="shared" si="139"/>
        <v>41940</v>
      </c>
      <c r="K86" s="28">
        <f t="shared" si="139"/>
        <v>45247</v>
      </c>
      <c r="L86" s="28">
        <f t="shared" si="139"/>
        <v>44730</v>
      </c>
      <c r="M86" s="28">
        <f t="shared" si="139"/>
        <v>65929</v>
      </c>
      <c r="N86" s="28">
        <f t="shared" si="139"/>
        <v>68952</v>
      </c>
      <c r="O86" s="28">
        <f t="shared" si="139"/>
        <v>40648</v>
      </c>
      <c r="P86" s="28">
        <f t="shared" si="139"/>
        <v>90310</v>
      </c>
      <c r="Q86" s="28">
        <f t="shared" si="139"/>
        <v>94523</v>
      </c>
      <c r="R86" s="28">
        <f t="shared" si="139"/>
        <v>86970</v>
      </c>
      <c r="S86" s="28">
        <f t="shared" si="139"/>
        <v>121207</v>
      </c>
      <c r="T86" s="28">
        <f t="shared" si="139"/>
        <v>120080</v>
      </c>
      <c r="U86" s="28">
        <f>SUM(U243+U277+U298+U359+U371+U392+U394+U515+U518+U535+U540+U559+U565)</f>
        <v>88206</v>
      </c>
      <c r="V86" s="28">
        <f>SUM(V243+V277+V298+V359+V371+V392+V394+V515+V518+V535+V540+V559+V565)</f>
        <v>81481</v>
      </c>
      <c r="W86" s="28">
        <f>SUM(W243+W277+W298+W359+W371+W392+W394+W515+W518+W535+W540+W559+W565)</f>
        <v>81481</v>
      </c>
      <c r="X86" s="28">
        <f>SUM(X243+X277+X298+X359+X371+X392+X394+X515+X518+X535+X540+X559+X565)</f>
        <v>89150</v>
      </c>
      <c r="Y86" s="28">
        <f aca="true" t="shared" si="140" ref="Y86:Y98">SUM(X86-V86)</f>
        <v>7669</v>
      </c>
      <c r="Z86" s="30">
        <f aca="true" t="shared" si="141" ref="Z86:Z98">SUM(Y86/V86)</f>
        <v>0.09412010161878229</v>
      </c>
    </row>
    <row r="87" spans="1:26" ht="12.75">
      <c r="A87" s="35"/>
      <c r="B87" s="33" t="s">
        <v>94</v>
      </c>
      <c r="C87" s="28">
        <f aca="true" t="shared" si="142" ref="C87:T87">SUM(C360+C477+C483+C488+C495+C501+C560+C589)</f>
        <v>36871</v>
      </c>
      <c r="D87" s="28">
        <f t="shared" si="142"/>
        <v>59637</v>
      </c>
      <c r="E87" s="28">
        <f t="shared" si="142"/>
        <v>51574</v>
      </c>
      <c r="F87" s="28">
        <f t="shared" si="142"/>
        <v>50815</v>
      </c>
      <c r="G87" s="28">
        <f t="shared" si="142"/>
        <v>13547</v>
      </c>
      <c r="H87" s="28">
        <f t="shared" si="142"/>
        <v>55500</v>
      </c>
      <c r="I87" s="28">
        <f t="shared" si="142"/>
        <v>40632</v>
      </c>
      <c r="J87" s="28">
        <f t="shared" si="142"/>
        <v>45600</v>
      </c>
      <c r="K87" s="28">
        <f t="shared" si="142"/>
        <v>42547</v>
      </c>
      <c r="L87" s="28">
        <f t="shared" si="142"/>
        <v>46000</v>
      </c>
      <c r="M87" s="28">
        <f t="shared" si="142"/>
        <v>60878</v>
      </c>
      <c r="N87" s="28">
        <f t="shared" si="142"/>
        <v>74404</v>
      </c>
      <c r="O87" s="28">
        <f t="shared" si="142"/>
        <v>70505</v>
      </c>
      <c r="P87" s="28">
        <f t="shared" si="142"/>
        <v>88112</v>
      </c>
      <c r="Q87" s="28">
        <f t="shared" si="142"/>
        <v>76406</v>
      </c>
      <c r="R87" s="28">
        <f t="shared" si="142"/>
        <v>86182</v>
      </c>
      <c r="S87" s="28">
        <f t="shared" si="142"/>
        <v>96016</v>
      </c>
      <c r="T87" s="28">
        <f t="shared" si="142"/>
        <v>114100</v>
      </c>
      <c r="U87" s="28">
        <f>SUM(U360+U477+U483+U488+U495+U501+U560+U589)</f>
        <v>110140</v>
      </c>
      <c r="V87" s="28">
        <f>SUM(V360+V477+V483+V488+V495+V501+V560+V589)</f>
        <v>87315</v>
      </c>
      <c r="W87" s="28">
        <f>SUM(W360+W477+W483+W488+W495+W501+W560+W589)</f>
        <v>89070</v>
      </c>
      <c r="X87" s="28">
        <f>SUM(X360+X477+X483+X488+X495+X501+X560+X589)</f>
        <v>90535</v>
      </c>
      <c r="Y87" s="28">
        <f t="shared" si="140"/>
        <v>3220</v>
      </c>
      <c r="Z87" s="30">
        <f t="shared" si="141"/>
        <v>0.03687797056634026</v>
      </c>
    </row>
    <row r="88" spans="1:26" ht="12.75">
      <c r="A88" s="35"/>
      <c r="B88" s="33" t="s">
        <v>95</v>
      </c>
      <c r="C88" s="28">
        <f aca="true" t="shared" si="143" ref="C88:X88">SUM(C114+C138+C252+C279+C301+C302+C328+C347+C361+C362+C393+C452+C516+C537+C536+C562+C561+C590+C603)</f>
        <v>31259</v>
      </c>
      <c r="D88" s="28">
        <f t="shared" si="143"/>
        <v>33625</v>
      </c>
      <c r="E88" s="28">
        <f t="shared" si="143"/>
        <v>32177</v>
      </c>
      <c r="F88" s="28">
        <f t="shared" si="143"/>
        <v>36355</v>
      </c>
      <c r="G88" s="28">
        <f t="shared" si="143"/>
        <v>38682</v>
      </c>
      <c r="H88" s="28">
        <f t="shared" si="143"/>
        <v>38739</v>
      </c>
      <c r="I88" s="28">
        <f t="shared" si="143"/>
        <v>38978</v>
      </c>
      <c r="J88" s="28">
        <f t="shared" si="143"/>
        <v>39692</v>
      </c>
      <c r="K88" s="28">
        <f t="shared" si="143"/>
        <v>34383</v>
      </c>
      <c r="L88" s="28">
        <f t="shared" si="143"/>
        <v>39942</v>
      </c>
      <c r="M88" s="28">
        <f t="shared" si="143"/>
        <v>38123</v>
      </c>
      <c r="N88" s="28">
        <f t="shared" si="143"/>
        <v>42842</v>
      </c>
      <c r="O88" s="28">
        <f t="shared" si="143"/>
        <v>37476</v>
      </c>
      <c r="P88" s="28">
        <f t="shared" si="143"/>
        <v>43002</v>
      </c>
      <c r="Q88" s="28">
        <f t="shared" si="143"/>
        <v>38157</v>
      </c>
      <c r="R88" s="28">
        <f t="shared" si="143"/>
        <v>43312</v>
      </c>
      <c r="S88" s="28">
        <f t="shared" si="143"/>
        <v>41388</v>
      </c>
      <c r="T88" s="28">
        <f t="shared" si="143"/>
        <v>50812</v>
      </c>
      <c r="U88" s="28">
        <f t="shared" si="143"/>
        <v>44656</v>
      </c>
      <c r="V88" s="28">
        <f t="shared" si="143"/>
        <v>47512</v>
      </c>
      <c r="W88" s="28">
        <f t="shared" si="143"/>
        <v>47862</v>
      </c>
      <c r="X88" s="28">
        <f t="shared" si="143"/>
        <v>50350</v>
      </c>
      <c r="Y88" s="28">
        <f t="shared" si="140"/>
        <v>2838</v>
      </c>
      <c r="Z88" s="30">
        <f t="shared" si="141"/>
        <v>0.05973227816130662</v>
      </c>
    </row>
    <row r="89" spans="1:26" ht="12.75">
      <c r="A89" s="35"/>
      <c r="B89" s="33" t="s">
        <v>96</v>
      </c>
      <c r="C89" s="28">
        <f aca="true" t="shared" si="144" ref="C89:X89">SUM(C139++C430+C431+C432)</f>
        <v>38401</v>
      </c>
      <c r="D89" s="28">
        <f t="shared" si="144"/>
        <v>44246</v>
      </c>
      <c r="E89" s="28">
        <f t="shared" si="144"/>
        <v>36401</v>
      </c>
      <c r="F89" s="28">
        <f t="shared" si="144"/>
        <v>44620</v>
      </c>
      <c r="G89" s="28">
        <f t="shared" si="144"/>
        <v>40187</v>
      </c>
      <c r="H89" s="28">
        <f t="shared" si="144"/>
        <v>40924</v>
      </c>
      <c r="I89" s="28">
        <f t="shared" si="144"/>
        <v>38318</v>
      </c>
      <c r="J89" s="28">
        <f t="shared" si="144"/>
        <v>38300</v>
      </c>
      <c r="K89" s="28">
        <f t="shared" si="144"/>
        <v>37560</v>
      </c>
      <c r="L89" s="28">
        <f t="shared" si="144"/>
        <v>40155</v>
      </c>
      <c r="M89" s="28">
        <f t="shared" si="144"/>
        <v>39489</v>
      </c>
      <c r="N89" s="28">
        <f t="shared" si="144"/>
        <v>41400</v>
      </c>
      <c r="O89" s="28">
        <f t="shared" si="144"/>
        <v>39249</v>
      </c>
      <c r="P89" s="28">
        <f t="shared" si="144"/>
        <v>40725</v>
      </c>
      <c r="Q89" s="28">
        <f t="shared" si="144"/>
        <v>39586</v>
      </c>
      <c r="R89" s="28">
        <f t="shared" si="144"/>
        <v>41356.813759002514</v>
      </c>
      <c r="S89" s="28">
        <f t="shared" si="144"/>
        <v>41058</v>
      </c>
      <c r="T89" s="28">
        <f t="shared" si="144"/>
        <v>41488</v>
      </c>
      <c r="U89" s="28">
        <f t="shared" si="144"/>
        <v>41432</v>
      </c>
      <c r="V89" s="28">
        <f t="shared" si="144"/>
        <v>41326</v>
      </c>
      <c r="W89" s="28">
        <f t="shared" si="144"/>
        <v>41526</v>
      </c>
      <c r="X89" s="28">
        <f t="shared" si="144"/>
        <v>49399</v>
      </c>
      <c r="Y89" s="28">
        <f t="shared" si="140"/>
        <v>8073</v>
      </c>
      <c r="Z89" s="30">
        <f t="shared" si="141"/>
        <v>0.19534917485360306</v>
      </c>
    </row>
    <row r="90" spans="1:26" ht="12.75">
      <c r="A90" s="35"/>
      <c r="B90" s="33" t="s">
        <v>97</v>
      </c>
      <c r="C90" s="28">
        <f aca="true" t="shared" si="145" ref="C90:N90">SUM(C516+C517+C538+C539+C563+C564)</f>
        <v>10603</v>
      </c>
      <c r="D90" s="28">
        <f t="shared" si="145"/>
        <v>9200</v>
      </c>
      <c r="E90" s="28">
        <f t="shared" si="145"/>
        <v>9211</v>
      </c>
      <c r="F90" s="28">
        <f t="shared" si="145"/>
        <v>9700</v>
      </c>
      <c r="G90" s="28">
        <f t="shared" si="145"/>
        <v>11928</v>
      </c>
      <c r="H90" s="28">
        <f t="shared" si="145"/>
        <v>10700</v>
      </c>
      <c r="I90" s="28">
        <f t="shared" si="145"/>
        <v>18371</v>
      </c>
      <c r="J90" s="28">
        <f t="shared" si="145"/>
        <v>12450</v>
      </c>
      <c r="K90" s="28">
        <f t="shared" si="145"/>
        <v>10909</v>
      </c>
      <c r="L90" s="28">
        <f t="shared" si="145"/>
        <v>13550</v>
      </c>
      <c r="M90" s="28">
        <f t="shared" si="145"/>
        <v>14289</v>
      </c>
      <c r="N90" s="28">
        <f t="shared" si="145"/>
        <v>13800</v>
      </c>
      <c r="O90" s="28">
        <f aca="true" t="shared" si="146" ref="O90:T90">SUM(O516+O517+O520+O538+O539+O563+O564)</f>
        <v>17374</v>
      </c>
      <c r="P90" s="28">
        <f t="shared" si="146"/>
        <v>21800</v>
      </c>
      <c r="Q90" s="28">
        <f t="shared" si="146"/>
        <v>29613</v>
      </c>
      <c r="R90" s="28">
        <f t="shared" si="146"/>
        <v>29600</v>
      </c>
      <c r="S90" s="28">
        <f t="shared" si="146"/>
        <v>32132</v>
      </c>
      <c r="T90" s="28">
        <f t="shared" si="146"/>
        <v>33980</v>
      </c>
      <c r="U90" s="28">
        <f>SUM(U516+U517+U520+U538+U539+U563+U564)</f>
        <v>28935</v>
      </c>
      <c r="V90" s="28">
        <f>SUM(V516+V517+V520+V538+V539+V563+V564)</f>
        <v>37280</v>
      </c>
      <c r="W90" s="28">
        <f>SUM(W516+W517+W520+W538+W539+W563+W564)</f>
        <v>37650</v>
      </c>
      <c r="X90" s="28">
        <f>SUM(X516+X517+X520+X538+X539+X563+X564)</f>
        <v>39900</v>
      </c>
      <c r="Y90" s="28">
        <f t="shared" si="140"/>
        <v>2620</v>
      </c>
      <c r="Z90" s="30">
        <f t="shared" si="141"/>
        <v>0.07027896995708155</v>
      </c>
    </row>
    <row r="91" spans="1:26" ht="12.75">
      <c r="A91" s="35"/>
      <c r="B91" s="33" t="s">
        <v>98</v>
      </c>
      <c r="C91" s="28">
        <f aca="true" t="shared" si="147" ref="C91:O91">SUM(C162+C280+C433+C453+C470+C591+C613)</f>
        <v>843707</v>
      </c>
      <c r="D91" s="28">
        <f t="shared" si="147"/>
        <v>734135</v>
      </c>
      <c r="E91" s="28">
        <f t="shared" si="147"/>
        <v>526310</v>
      </c>
      <c r="F91" s="28">
        <f t="shared" si="147"/>
        <v>538660</v>
      </c>
      <c r="G91" s="28" t="e">
        <f t="shared" si="147"/>
        <v>#REF!</v>
      </c>
      <c r="H91" s="28">
        <f t="shared" si="147"/>
        <v>538500</v>
      </c>
      <c r="I91" s="28">
        <f t="shared" si="147"/>
        <v>386162</v>
      </c>
      <c r="J91" s="28">
        <f t="shared" si="147"/>
        <v>522000</v>
      </c>
      <c r="K91" s="28">
        <f t="shared" si="147"/>
        <v>757738</v>
      </c>
      <c r="L91" s="28">
        <f t="shared" si="147"/>
        <v>468123</v>
      </c>
      <c r="M91" s="28">
        <f t="shared" si="147"/>
        <v>826790</v>
      </c>
      <c r="N91" s="28">
        <f t="shared" si="147"/>
        <v>524172</v>
      </c>
      <c r="O91" s="28">
        <f t="shared" si="147"/>
        <v>564825</v>
      </c>
      <c r="P91" s="28">
        <v>639000</v>
      </c>
      <c r="Q91" s="28">
        <v>639000</v>
      </c>
      <c r="R91" s="28">
        <v>560700</v>
      </c>
      <c r="S91" s="28">
        <v>560700</v>
      </c>
      <c r="T91" s="28">
        <v>497500</v>
      </c>
      <c r="U91" s="28">
        <v>560700</v>
      </c>
      <c r="V91" s="28">
        <v>400000</v>
      </c>
      <c r="W91" s="28">
        <v>400000</v>
      </c>
      <c r="X91" s="28">
        <v>454178</v>
      </c>
      <c r="Y91" s="28">
        <f t="shared" si="140"/>
        <v>54178</v>
      </c>
      <c r="Z91" s="30">
        <f t="shared" si="141"/>
        <v>0.135445</v>
      </c>
    </row>
    <row r="92" spans="1:26" ht="12.75">
      <c r="A92" s="35"/>
      <c r="B92" s="33" t="s">
        <v>99</v>
      </c>
      <c r="C92" s="28">
        <f aca="true" t="shared" si="148" ref="C92:T92">SUM(C533+C584)</f>
        <v>17584</v>
      </c>
      <c r="D92" s="28">
        <f t="shared" si="148"/>
        <v>41450</v>
      </c>
      <c r="E92" s="28">
        <f t="shared" si="148"/>
        <v>41450</v>
      </c>
      <c r="F92" s="28">
        <f t="shared" si="148"/>
        <v>46195</v>
      </c>
      <c r="G92" s="28">
        <f t="shared" si="148"/>
        <v>44575</v>
      </c>
      <c r="H92" s="28">
        <f t="shared" si="148"/>
        <v>45298</v>
      </c>
      <c r="I92" s="28">
        <f t="shared" si="148"/>
        <v>42798</v>
      </c>
      <c r="J92" s="28">
        <f t="shared" si="148"/>
        <v>51340</v>
      </c>
      <c r="K92" s="28">
        <f t="shared" si="148"/>
        <v>51340</v>
      </c>
      <c r="L92" s="28">
        <f t="shared" si="148"/>
        <v>57116</v>
      </c>
      <c r="M92" s="28">
        <f t="shared" si="148"/>
        <v>58060</v>
      </c>
      <c r="N92" s="28">
        <f t="shared" si="148"/>
        <v>59179</v>
      </c>
      <c r="O92" s="28">
        <f t="shared" si="148"/>
        <v>61114</v>
      </c>
      <c r="P92" s="28">
        <f t="shared" si="148"/>
        <v>57128</v>
      </c>
      <c r="Q92" s="28">
        <f t="shared" si="148"/>
        <v>61713</v>
      </c>
      <c r="R92" s="28">
        <f t="shared" si="148"/>
        <v>72207</v>
      </c>
      <c r="S92" s="28">
        <f t="shared" si="148"/>
        <v>72217</v>
      </c>
      <c r="T92" s="28">
        <f t="shared" si="148"/>
        <v>77497</v>
      </c>
      <c r="U92" s="28">
        <f>SUM(U533+U584)</f>
        <v>77591</v>
      </c>
      <c r="V92" s="28">
        <f>SUM(V533+V584)</f>
        <v>78744</v>
      </c>
      <c r="W92" s="28">
        <f>SUM(W533+W584)</f>
        <v>78744</v>
      </c>
      <c r="X92" s="28">
        <f>SUM(X533+X584)</f>
        <v>76239</v>
      </c>
      <c r="Y92" s="28">
        <f t="shared" si="140"/>
        <v>-2505</v>
      </c>
      <c r="Z92" s="30">
        <f t="shared" si="141"/>
        <v>-0.031811947576958245</v>
      </c>
    </row>
    <row r="93" spans="1:26" ht="12.75">
      <c r="A93" s="35"/>
      <c r="B93" s="33" t="s">
        <v>100</v>
      </c>
      <c r="C93" s="28">
        <f>SUM(C316)</f>
        <v>68534</v>
      </c>
      <c r="D93" s="28">
        <f>SUM(D316)</f>
        <v>68612</v>
      </c>
      <c r="E93" s="28">
        <f aca="true" t="shared" si="149" ref="E93:T94">SUM(E316)</f>
        <v>64913</v>
      </c>
      <c r="F93" s="28">
        <f t="shared" si="149"/>
        <v>68612</v>
      </c>
      <c r="G93" s="28">
        <f t="shared" si="149"/>
        <v>66967</v>
      </c>
      <c r="H93" s="28">
        <f t="shared" si="149"/>
        <v>68612</v>
      </c>
      <c r="I93" s="28">
        <f t="shared" si="149"/>
        <v>72591</v>
      </c>
      <c r="J93" s="28">
        <f t="shared" si="149"/>
        <v>68612</v>
      </c>
      <c r="K93" s="28">
        <f t="shared" si="149"/>
        <v>58383</v>
      </c>
      <c r="L93" s="28">
        <f t="shared" si="149"/>
        <v>68612</v>
      </c>
      <c r="M93" s="28">
        <f t="shared" si="149"/>
        <v>64981</v>
      </c>
      <c r="N93" s="28">
        <f t="shared" si="149"/>
        <v>70500</v>
      </c>
      <c r="O93" s="28">
        <f t="shared" si="149"/>
        <v>2032</v>
      </c>
      <c r="P93" s="28">
        <f t="shared" si="149"/>
        <v>73000</v>
      </c>
      <c r="Q93" s="28">
        <f t="shared" si="149"/>
        <v>70421</v>
      </c>
      <c r="R93" s="28">
        <f t="shared" si="149"/>
        <v>73200</v>
      </c>
      <c r="S93" s="28">
        <f t="shared" si="149"/>
        <v>71788</v>
      </c>
      <c r="T93" s="28">
        <f t="shared" si="149"/>
        <v>75300</v>
      </c>
      <c r="U93" s="28">
        <f aca="true" t="shared" si="150" ref="U93:X94">SUM(U316)</f>
        <v>69323</v>
      </c>
      <c r="V93" s="28">
        <f t="shared" si="150"/>
        <v>66100</v>
      </c>
      <c r="W93" s="28">
        <f>SUM(W316)</f>
        <v>66100</v>
      </c>
      <c r="X93" s="28">
        <f t="shared" si="150"/>
        <v>54000</v>
      </c>
      <c r="Y93" s="28">
        <f t="shared" si="140"/>
        <v>-12100</v>
      </c>
      <c r="Z93" s="30">
        <f t="shared" si="141"/>
        <v>-0.18305597579425115</v>
      </c>
    </row>
    <row r="94" spans="1:26" ht="12.75">
      <c r="A94" s="35"/>
      <c r="B94" s="33" t="s">
        <v>101</v>
      </c>
      <c r="C94" s="28">
        <f>SUM(C317)</f>
        <v>71021</v>
      </c>
      <c r="D94" s="28">
        <f>SUM(D317)</f>
        <v>73000</v>
      </c>
      <c r="E94" s="28">
        <f t="shared" si="149"/>
        <v>66588</v>
      </c>
      <c r="F94" s="28">
        <f t="shared" si="149"/>
        <v>73000</v>
      </c>
      <c r="G94" s="28">
        <f t="shared" si="149"/>
        <v>70584</v>
      </c>
      <c r="H94" s="28">
        <f t="shared" si="149"/>
        <v>73000</v>
      </c>
      <c r="I94" s="28">
        <f t="shared" si="149"/>
        <v>69558</v>
      </c>
      <c r="J94" s="28">
        <f t="shared" si="149"/>
        <v>72000</v>
      </c>
      <c r="K94" s="28">
        <f t="shared" si="149"/>
        <v>69558</v>
      </c>
      <c r="L94" s="28">
        <f t="shared" si="149"/>
        <v>72000</v>
      </c>
      <c r="M94" s="28">
        <f t="shared" si="149"/>
        <v>69558</v>
      </c>
      <c r="N94" s="28">
        <f t="shared" si="149"/>
        <v>72000</v>
      </c>
      <c r="O94" s="28">
        <f t="shared" si="149"/>
        <v>66096</v>
      </c>
      <c r="P94" s="28">
        <f t="shared" si="149"/>
        <v>72000</v>
      </c>
      <c r="Q94" s="28">
        <f t="shared" si="149"/>
        <v>72225</v>
      </c>
      <c r="R94" s="28">
        <f t="shared" si="149"/>
        <v>74892</v>
      </c>
      <c r="S94" s="28">
        <f t="shared" si="149"/>
        <v>74892</v>
      </c>
      <c r="T94" s="28">
        <f t="shared" si="149"/>
        <v>74892</v>
      </c>
      <c r="U94" s="28">
        <f t="shared" si="150"/>
        <v>76015</v>
      </c>
      <c r="V94" s="28">
        <f t="shared" si="150"/>
        <v>78636</v>
      </c>
      <c r="W94" s="28">
        <f>SUM(W317)</f>
        <v>78636</v>
      </c>
      <c r="X94" s="28">
        <f t="shared" si="150"/>
        <v>81781</v>
      </c>
      <c r="Y94" s="28">
        <f t="shared" si="140"/>
        <v>3145</v>
      </c>
      <c r="Z94" s="30">
        <f t="shared" si="141"/>
        <v>0.03999440459840277</v>
      </c>
    </row>
    <row r="95" spans="1:26" s="9" customFormat="1" ht="12.75">
      <c r="A95" s="35"/>
      <c r="B95" s="33" t="s">
        <v>30</v>
      </c>
      <c r="C95" s="28">
        <f>SUM(C441)</f>
        <v>14640</v>
      </c>
      <c r="D95" s="28">
        <f>SUM(D441)</f>
        <v>12950</v>
      </c>
      <c r="E95" s="28">
        <f aca="true" t="shared" si="151" ref="E95:R95">SUM(E441)</f>
        <v>12950</v>
      </c>
      <c r="F95" s="28">
        <f t="shared" si="151"/>
        <v>6950</v>
      </c>
      <c r="G95" s="28">
        <f t="shared" si="151"/>
        <v>10876</v>
      </c>
      <c r="H95" s="28">
        <f t="shared" si="151"/>
        <v>6950</v>
      </c>
      <c r="I95" s="28">
        <f t="shared" si="151"/>
        <v>5928</v>
      </c>
      <c r="J95" s="28">
        <f t="shared" si="151"/>
        <v>450</v>
      </c>
      <c r="K95" s="28">
        <f t="shared" si="151"/>
        <v>1785</v>
      </c>
      <c r="L95" s="28">
        <f t="shared" si="151"/>
        <v>450</v>
      </c>
      <c r="M95" s="28">
        <f t="shared" si="151"/>
        <v>10076</v>
      </c>
      <c r="N95" s="28">
        <f t="shared" si="151"/>
        <v>10450</v>
      </c>
      <c r="O95" s="28">
        <f t="shared" si="151"/>
        <v>5393</v>
      </c>
      <c r="P95" s="28">
        <f t="shared" si="151"/>
        <v>10450</v>
      </c>
      <c r="Q95" s="28">
        <f t="shared" si="151"/>
        <v>11419</v>
      </c>
      <c r="R95" s="28">
        <f t="shared" si="151"/>
        <v>10450</v>
      </c>
      <c r="S95" s="28">
        <f aca="true" t="shared" si="152" ref="S95:X95">SUM(S441)</f>
        <v>15044</v>
      </c>
      <c r="T95" s="28">
        <f t="shared" si="152"/>
        <v>7950</v>
      </c>
      <c r="U95" s="28">
        <f t="shared" si="152"/>
        <v>4757</v>
      </c>
      <c r="V95" s="28">
        <f t="shared" si="152"/>
        <v>450</v>
      </c>
      <c r="W95" s="28">
        <f t="shared" si="152"/>
        <v>450</v>
      </c>
      <c r="X95" s="28">
        <f t="shared" si="152"/>
        <v>5450</v>
      </c>
      <c r="Y95" s="28">
        <f t="shared" si="140"/>
        <v>5000</v>
      </c>
      <c r="Z95" s="30">
        <f t="shared" si="141"/>
        <v>11.11111111111111</v>
      </c>
    </row>
    <row r="96" spans="1:26" s="8" customFormat="1" ht="12.75">
      <c r="A96" s="35"/>
      <c r="B96" s="33" t="s">
        <v>102</v>
      </c>
      <c r="C96" s="28">
        <f>SUM(C176)</f>
        <v>4610</v>
      </c>
      <c r="D96" s="28">
        <f>SUM(D176)</f>
        <v>6000</v>
      </c>
      <c r="E96" s="28">
        <f aca="true" t="shared" si="153" ref="E96:R96">SUM(E176)</f>
        <v>4647</v>
      </c>
      <c r="F96" s="28">
        <f t="shared" si="153"/>
        <v>6000</v>
      </c>
      <c r="G96" s="28">
        <f t="shared" si="153"/>
        <v>6836</v>
      </c>
      <c r="H96" s="28">
        <f t="shared" si="153"/>
        <v>6000</v>
      </c>
      <c r="I96" s="28">
        <f t="shared" si="153"/>
        <v>6883</v>
      </c>
      <c r="J96" s="28">
        <f t="shared" si="153"/>
        <v>4000</v>
      </c>
      <c r="K96" s="28">
        <f t="shared" si="153"/>
        <v>4180</v>
      </c>
      <c r="L96" s="28">
        <f t="shared" si="153"/>
        <v>4000</v>
      </c>
      <c r="M96" s="28">
        <f t="shared" si="153"/>
        <v>2231</v>
      </c>
      <c r="N96" s="28">
        <f t="shared" si="153"/>
        <v>4200</v>
      </c>
      <c r="O96" s="28">
        <f t="shared" si="153"/>
        <v>4702</v>
      </c>
      <c r="P96" s="28">
        <f t="shared" si="153"/>
        <v>4200</v>
      </c>
      <c r="Q96" s="28">
        <f t="shared" si="153"/>
        <v>4059</v>
      </c>
      <c r="R96" s="28">
        <f t="shared" si="153"/>
        <v>4500</v>
      </c>
      <c r="S96" s="28">
        <f aca="true" t="shared" si="154" ref="S96:X96">SUM(S176)</f>
        <v>4102</v>
      </c>
      <c r="T96" s="28">
        <f t="shared" si="154"/>
        <v>4500</v>
      </c>
      <c r="U96" s="28">
        <f t="shared" si="154"/>
        <v>4441</v>
      </c>
      <c r="V96" s="28">
        <f t="shared" si="154"/>
        <v>2000</v>
      </c>
      <c r="W96" s="28">
        <f t="shared" si="154"/>
        <v>2000</v>
      </c>
      <c r="X96" s="28">
        <f t="shared" si="154"/>
        <v>4000</v>
      </c>
      <c r="Y96" s="28">
        <f t="shared" si="140"/>
        <v>2000</v>
      </c>
      <c r="Z96" s="30">
        <f t="shared" si="141"/>
        <v>1</v>
      </c>
    </row>
    <row r="97" spans="1:26" ht="12.75">
      <c r="A97" s="51"/>
      <c r="B97" s="31" t="s">
        <v>103</v>
      </c>
      <c r="C97" s="29"/>
      <c r="D97" s="29"/>
      <c r="E97" s="29">
        <v>25552</v>
      </c>
      <c r="F97" s="29"/>
      <c r="G97" s="29">
        <v>71716</v>
      </c>
      <c r="H97" s="29">
        <v>37910</v>
      </c>
      <c r="I97" s="29">
        <v>53145</v>
      </c>
      <c r="J97" s="29">
        <v>51710</v>
      </c>
      <c r="K97" s="29">
        <v>48400</v>
      </c>
      <c r="L97" s="29">
        <v>50963</v>
      </c>
      <c r="M97" s="29">
        <v>48400</v>
      </c>
      <c r="N97" s="29">
        <v>49396</v>
      </c>
      <c r="O97" s="29">
        <v>96109</v>
      </c>
      <c r="P97" s="29">
        <v>32728</v>
      </c>
      <c r="Q97" s="29">
        <v>40728</v>
      </c>
      <c r="R97" s="29">
        <v>39636</v>
      </c>
      <c r="S97" s="29">
        <v>41636</v>
      </c>
      <c r="T97" s="29">
        <v>0</v>
      </c>
      <c r="U97" s="29">
        <v>0</v>
      </c>
      <c r="V97" s="29">
        <v>20246</v>
      </c>
      <c r="W97" s="29">
        <v>20246</v>
      </c>
      <c r="X97" s="29">
        <v>22817</v>
      </c>
      <c r="Y97" s="28">
        <f t="shared" si="140"/>
        <v>2571</v>
      </c>
      <c r="Z97" s="30">
        <f t="shared" si="141"/>
        <v>0.1269880470216339</v>
      </c>
    </row>
    <row r="98" spans="1:26" ht="12.75">
      <c r="A98" s="39"/>
      <c r="B98" s="26"/>
      <c r="C98" s="34">
        <f>SUM(C56:C97)</f>
        <v>5507532</v>
      </c>
      <c r="D98" s="34">
        <f>SUM(D56:D97)</f>
        <v>6329330.973</v>
      </c>
      <c r="E98" s="34">
        <f aca="true" t="shared" si="155" ref="E98:R98">SUM(E56:E97)</f>
        <v>6318465</v>
      </c>
      <c r="F98" s="34">
        <f t="shared" si="155"/>
        <v>6533428.661</v>
      </c>
      <c r="G98" s="34" t="e">
        <f t="shared" si="155"/>
        <v>#REF!</v>
      </c>
      <c r="H98" s="34">
        <f t="shared" si="155"/>
        <v>6824266</v>
      </c>
      <c r="I98" s="34">
        <f t="shared" si="155"/>
        <v>6723921</v>
      </c>
      <c r="J98" s="34">
        <f t="shared" si="155"/>
        <v>7126358.544</v>
      </c>
      <c r="K98" s="34">
        <f t="shared" si="155"/>
        <v>7292029</v>
      </c>
      <c r="L98" s="34">
        <f t="shared" si="155"/>
        <v>7574171</v>
      </c>
      <c r="M98" s="34">
        <f t="shared" si="155"/>
        <v>7787129</v>
      </c>
      <c r="N98" s="34">
        <f t="shared" si="155"/>
        <v>7841560.374</v>
      </c>
      <c r="O98" s="34">
        <f t="shared" si="155"/>
        <v>7673869</v>
      </c>
      <c r="P98" s="34">
        <f t="shared" si="155"/>
        <v>8290140.384500001</v>
      </c>
      <c r="Q98" s="34">
        <f t="shared" si="155"/>
        <v>8118348</v>
      </c>
      <c r="R98" s="34">
        <f t="shared" si="155"/>
        <v>8515389.743259003</v>
      </c>
      <c r="S98" s="34">
        <f aca="true" t="shared" si="156" ref="S98:X98">SUM(S56:S97)</f>
        <v>8493633.09</v>
      </c>
      <c r="T98" s="34">
        <f t="shared" si="156"/>
        <v>8804089.756719999</v>
      </c>
      <c r="U98" s="34">
        <f t="shared" si="156"/>
        <v>8642183.3477</v>
      </c>
      <c r="V98" s="34">
        <f t="shared" si="156"/>
        <v>8533254.4357</v>
      </c>
      <c r="W98" s="34">
        <f t="shared" si="156"/>
        <v>8326887.8982</v>
      </c>
      <c r="X98" s="34">
        <f t="shared" si="156"/>
        <v>8539686.5722</v>
      </c>
      <c r="Y98" s="34">
        <f t="shared" si="140"/>
        <v>6432.136500000954</v>
      </c>
      <c r="Z98" s="32">
        <f t="shared" si="141"/>
        <v>0.0007537729653403114</v>
      </c>
    </row>
    <row r="99" spans="1:26" ht="12.75">
      <c r="A99" s="1"/>
      <c r="B99" s="2" t="s">
        <v>104</v>
      </c>
      <c r="C99" s="1" t="s">
        <v>1</v>
      </c>
      <c r="D99" s="3" t="s">
        <v>2</v>
      </c>
      <c r="E99" s="3" t="s">
        <v>1</v>
      </c>
      <c r="F99" s="3" t="s">
        <v>2</v>
      </c>
      <c r="G99" s="3" t="s">
        <v>1</v>
      </c>
      <c r="H99" s="3" t="s">
        <v>2</v>
      </c>
      <c r="I99" s="3" t="s">
        <v>1</v>
      </c>
      <c r="J99" s="3" t="s">
        <v>2</v>
      </c>
      <c r="K99" s="3" t="s">
        <v>1</v>
      </c>
      <c r="L99" s="3" t="s">
        <v>2</v>
      </c>
      <c r="M99" s="3" t="s">
        <v>1</v>
      </c>
      <c r="N99" s="3" t="s">
        <v>2</v>
      </c>
      <c r="O99" s="3" t="s">
        <v>1</v>
      </c>
      <c r="P99" s="3" t="s">
        <v>2</v>
      </c>
      <c r="Q99" s="3" t="s">
        <v>3</v>
      </c>
      <c r="R99" s="3" t="s">
        <v>2</v>
      </c>
      <c r="S99" s="3" t="s">
        <v>1</v>
      </c>
      <c r="T99" s="3" t="s">
        <v>2</v>
      </c>
      <c r="U99" s="3" t="s">
        <v>3</v>
      </c>
      <c r="V99" s="3" t="s">
        <v>2</v>
      </c>
      <c r="W99" s="3" t="s">
        <v>267</v>
      </c>
      <c r="X99" s="3" t="s">
        <v>2</v>
      </c>
      <c r="Y99" s="3" t="s">
        <v>4</v>
      </c>
      <c r="Z99" s="3" t="s">
        <v>5</v>
      </c>
    </row>
    <row r="100" spans="1:26" ht="12.75">
      <c r="A100" s="1">
        <v>110</v>
      </c>
      <c r="B100" s="2" t="s">
        <v>19</v>
      </c>
      <c r="C100" s="1" t="s">
        <v>6</v>
      </c>
      <c r="D100" s="3" t="s">
        <v>7</v>
      </c>
      <c r="E100" s="3" t="s">
        <v>7</v>
      </c>
      <c r="F100" s="3" t="s">
        <v>8</v>
      </c>
      <c r="G100" s="3" t="s">
        <v>8</v>
      </c>
      <c r="H100" s="3" t="s">
        <v>9</v>
      </c>
      <c r="I100" s="3" t="s">
        <v>9</v>
      </c>
      <c r="J100" s="3" t="s">
        <v>10</v>
      </c>
      <c r="K100" s="3" t="s">
        <v>10</v>
      </c>
      <c r="L100" s="3" t="s">
        <v>11</v>
      </c>
      <c r="M100" s="3" t="s">
        <v>11</v>
      </c>
      <c r="N100" s="3" t="s">
        <v>12</v>
      </c>
      <c r="O100" s="3" t="s">
        <v>13</v>
      </c>
      <c r="P100" s="3" t="s">
        <v>14</v>
      </c>
      <c r="Q100" s="3" t="s">
        <v>14</v>
      </c>
      <c r="R100" s="3" t="s">
        <v>15</v>
      </c>
      <c r="S100" s="3" t="s">
        <v>16</v>
      </c>
      <c r="T100" s="3" t="s">
        <v>17</v>
      </c>
      <c r="U100" s="3" t="s">
        <v>17</v>
      </c>
      <c r="V100" s="3" t="s">
        <v>18</v>
      </c>
      <c r="W100" s="3" t="s">
        <v>18</v>
      </c>
      <c r="X100" s="3" t="s">
        <v>264</v>
      </c>
      <c r="Y100" s="3" t="s">
        <v>266</v>
      </c>
      <c r="Z100" s="3" t="s">
        <v>266</v>
      </c>
    </row>
    <row r="101" spans="1:26" ht="12.75">
      <c r="A101" s="35">
        <v>1001</v>
      </c>
      <c r="B101" s="26" t="s">
        <v>64</v>
      </c>
      <c r="C101" s="29">
        <v>244141</v>
      </c>
      <c r="D101" s="28">
        <v>251490</v>
      </c>
      <c r="E101" s="28">
        <v>252746</v>
      </c>
      <c r="F101" s="49">
        <v>266740</v>
      </c>
      <c r="G101" s="28">
        <v>263494</v>
      </c>
      <c r="H101" s="49">
        <v>275487</v>
      </c>
      <c r="I101" s="49">
        <v>279918</v>
      </c>
      <c r="J101" s="28">
        <v>266290</v>
      </c>
      <c r="K101" s="28">
        <v>274116</v>
      </c>
      <c r="L101" s="28">
        <v>297891</v>
      </c>
      <c r="M101" s="28">
        <v>294724</v>
      </c>
      <c r="N101" s="28">
        <v>309868</v>
      </c>
      <c r="O101" s="28">
        <v>321948</v>
      </c>
      <c r="P101" s="28">
        <v>323594</v>
      </c>
      <c r="Q101" s="28">
        <v>311281</v>
      </c>
      <c r="R101" s="28">
        <v>323910</v>
      </c>
      <c r="S101" s="28">
        <v>324339</v>
      </c>
      <c r="T101" s="28">
        <v>340483</v>
      </c>
      <c r="U101" s="28">
        <v>330104</v>
      </c>
      <c r="V101" s="28">
        <v>320100</v>
      </c>
      <c r="W101" s="28">
        <v>320100</v>
      </c>
      <c r="X101" s="28">
        <v>320100</v>
      </c>
      <c r="Y101" s="29">
        <f>SUM(X101-V101)</f>
        <v>0</v>
      </c>
      <c r="Z101" s="43">
        <f>SUM(Y101/V101)</f>
        <v>0</v>
      </c>
    </row>
    <row r="102" spans="1:26" s="8" customFormat="1" ht="12.75">
      <c r="A102" s="35">
        <v>1003</v>
      </c>
      <c r="B102" s="26" t="s">
        <v>66</v>
      </c>
      <c r="C102" s="29">
        <v>367</v>
      </c>
      <c r="D102" s="28">
        <v>3000</v>
      </c>
      <c r="E102" s="28">
        <v>35</v>
      </c>
      <c r="F102" s="49">
        <v>3000</v>
      </c>
      <c r="G102" s="28">
        <v>0</v>
      </c>
      <c r="H102" s="49">
        <v>3000</v>
      </c>
      <c r="I102" s="49">
        <v>0</v>
      </c>
      <c r="J102" s="28">
        <v>3000</v>
      </c>
      <c r="K102" s="28">
        <v>5961</v>
      </c>
      <c r="L102" s="28">
        <v>2000</v>
      </c>
      <c r="M102" s="28">
        <v>0</v>
      </c>
      <c r="N102" s="28">
        <v>2000</v>
      </c>
      <c r="O102" s="28">
        <v>0</v>
      </c>
      <c r="P102" s="28">
        <v>2000</v>
      </c>
      <c r="Q102" s="28">
        <v>0</v>
      </c>
      <c r="R102" s="28">
        <v>2000</v>
      </c>
      <c r="S102" s="28">
        <v>0</v>
      </c>
      <c r="T102" s="28">
        <v>2000</v>
      </c>
      <c r="U102" s="28">
        <v>167</v>
      </c>
      <c r="V102" s="28">
        <v>2000</v>
      </c>
      <c r="W102" s="28">
        <v>2000</v>
      </c>
      <c r="X102" s="28">
        <v>2000</v>
      </c>
      <c r="Y102" s="29">
        <f aca="true" t="shared" si="157" ref="Y102:Y120">SUM(X102-V102)</f>
        <v>0</v>
      </c>
      <c r="Z102" s="43">
        <f aca="true" t="shared" si="158" ref="Z102:Z120">SUM(Y102/V102)</f>
        <v>0</v>
      </c>
    </row>
    <row r="103" spans="1:26" ht="12.75">
      <c r="A103" s="35">
        <v>1020</v>
      </c>
      <c r="B103" s="26" t="s">
        <v>67</v>
      </c>
      <c r="C103" s="29">
        <v>18453</v>
      </c>
      <c r="D103" s="28">
        <v>20823</v>
      </c>
      <c r="E103" s="28">
        <v>19310</v>
      </c>
      <c r="F103" s="49">
        <v>20635</v>
      </c>
      <c r="G103" s="28">
        <v>19712</v>
      </c>
      <c r="H103" s="49">
        <v>21300</v>
      </c>
      <c r="I103" s="49">
        <v>21201</v>
      </c>
      <c r="J103" s="28">
        <v>20600</v>
      </c>
      <c r="K103" s="28">
        <v>21041</v>
      </c>
      <c r="L103" s="28">
        <v>22781</v>
      </c>
      <c r="M103" s="28">
        <v>22661</v>
      </c>
      <c r="N103" s="28">
        <v>23860</v>
      </c>
      <c r="O103" s="28">
        <v>21806</v>
      </c>
      <c r="P103" s="28">
        <v>24780</v>
      </c>
      <c r="Q103" s="28">
        <v>23865</v>
      </c>
      <c r="R103" s="28">
        <v>24800</v>
      </c>
      <c r="S103" s="28">
        <v>24068</v>
      </c>
      <c r="T103" s="28">
        <v>26002</v>
      </c>
      <c r="U103" s="28">
        <v>24977</v>
      </c>
      <c r="V103" s="28">
        <v>24640</v>
      </c>
      <c r="W103" s="28">
        <v>24640</v>
      </c>
      <c r="X103" s="28">
        <v>24640</v>
      </c>
      <c r="Y103" s="29">
        <f t="shared" si="157"/>
        <v>0</v>
      </c>
      <c r="Z103" s="43">
        <f t="shared" si="158"/>
        <v>0</v>
      </c>
    </row>
    <row r="104" spans="1:26" ht="12.75">
      <c r="A104" s="39"/>
      <c r="B104" s="26" t="s">
        <v>105</v>
      </c>
      <c r="C104" s="31">
        <f aca="true" t="shared" si="159" ref="C104:I104">SUM(C101:C103)</f>
        <v>262961</v>
      </c>
      <c r="D104" s="34">
        <f t="shared" si="159"/>
        <v>275313</v>
      </c>
      <c r="E104" s="34">
        <f t="shared" si="159"/>
        <v>272091</v>
      </c>
      <c r="F104" s="50">
        <f t="shared" si="159"/>
        <v>290375</v>
      </c>
      <c r="G104" s="34">
        <f>SUM(G101:G103)</f>
        <v>283206</v>
      </c>
      <c r="H104" s="50">
        <f t="shared" si="159"/>
        <v>299787</v>
      </c>
      <c r="I104" s="50">
        <f t="shared" si="159"/>
        <v>301119</v>
      </c>
      <c r="J104" s="34">
        <f aca="true" t="shared" si="160" ref="J104:P104">SUM(J101:J103)</f>
        <v>289890</v>
      </c>
      <c r="K104" s="34">
        <f t="shared" si="160"/>
        <v>301118</v>
      </c>
      <c r="L104" s="34">
        <f t="shared" si="160"/>
        <v>322672</v>
      </c>
      <c r="M104" s="34">
        <f t="shared" si="160"/>
        <v>317385</v>
      </c>
      <c r="N104" s="34">
        <f t="shared" si="160"/>
        <v>335728</v>
      </c>
      <c r="O104" s="34">
        <f t="shared" si="160"/>
        <v>343754</v>
      </c>
      <c r="P104" s="34">
        <f t="shared" si="160"/>
        <v>350374</v>
      </c>
      <c r="Q104" s="34">
        <f aca="true" t="shared" si="161" ref="Q104:X104">SUM(Q101:Q103)</f>
        <v>335146</v>
      </c>
      <c r="R104" s="34">
        <f t="shared" si="161"/>
        <v>350710</v>
      </c>
      <c r="S104" s="34">
        <f t="shared" si="161"/>
        <v>348407</v>
      </c>
      <c r="T104" s="34">
        <f t="shared" si="161"/>
        <v>368485</v>
      </c>
      <c r="U104" s="34">
        <f>SUM(U101:U103)</f>
        <v>355248</v>
      </c>
      <c r="V104" s="34">
        <f t="shared" si="161"/>
        <v>346740</v>
      </c>
      <c r="W104" s="34">
        <f t="shared" si="161"/>
        <v>346740</v>
      </c>
      <c r="X104" s="34">
        <f t="shared" si="161"/>
        <v>346740</v>
      </c>
      <c r="Y104" s="31">
        <f t="shared" si="157"/>
        <v>0</v>
      </c>
      <c r="Z104" s="44">
        <f t="shared" si="158"/>
        <v>0</v>
      </c>
    </row>
    <row r="105" spans="1:26" ht="12.75">
      <c r="A105" s="35">
        <v>2001</v>
      </c>
      <c r="B105" s="26" t="s">
        <v>69</v>
      </c>
      <c r="C105" s="29">
        <v>12828</v>
      </c>
      <c r="D105" s="29">
        <v>32700</v>
      </c>
      <c r="E105" s="29">
        <v>28183</v>
      </c>
      <c r="F105" s="29">
        <v>33750</v>
      </c>
      <c r="G105" s="29">
        <v>31008</v>
      </c>
      <c r="H105" s="29">
        <v>28750</v>
      </c>
      <c r="I105" s="29">
        <v>32750</v>
      </c>
      <c r="J105" s="29">
        <v>37000</v>
      </c>
      <c r="K105" s="29">
        <v>25768</v>
      </c>
      <c r="L105" s="29">
        <v>37000</v>
      </c>
      <c r="M105" s="29">
        <v>34462</v>
      </c>
      <c r="N105" s="29">
        <v>37000</v>
      </c>
      <c r="O105" s="29">
        <v>30383</v>
      </c>
      <c r="P105" s="29">
        <v>37000</v>
      </c>
      <c r="Q105" s="29">
        <v>27092</v>
      </c>
      <c r="R105" s="29">
        <v>37500</v>
      </c>
      <c r="S105" s="29">
        <v>26901</v>
      </c>
      <c r="T105" s="29">
        <v>37500</v>
      </c>
      <c r="U105" s="29">
        <v>39909</v>
      </c>
      <c r="V105" s="29">
        <v>37500</v>
      </c>
      <c r="W105" s="29">
        <v>37500</v>
      </c>
      <c r="X105" s="29">
        <v>37500</v>
      </c>
      <c r="Y105" s="29">
        <f t="shared" si="157"/>
        <v>0</v>
      </c>
      <c r="Z105" s="43">
        <f t="shared" si="158"/>
        <v>0</v>
      </c>
    </row>
    <row r="106" spans="1:26" ht="12.75">
      <c r="A106" s="35">
        <v>2004</v>
      </c>
      <c r="B106" s="26" t="s">
        <v>106</v>
      </c>
      <c r="C106" s="29">
        <v>6676</v>
      </c>
      <c r="D106" s="29">
        <v>13000</v>
      </c>
      <c r="E106" s="29">
        <v>13089</v>
      </c>
      <c r="F106" s="29">
        <v>11500</v>
      </c>
      <c r="G106" s="29">
        <v>9631</v>
      </c>
      <c r="H106" s="29">
        <v>11500</v>
      </c>
      <c r="I106" s="29">
        <v>12486</v>
      </c>
      <c r="J106" s="29">
        <v>11000</v>
      </c>
      <c r="K106" s="29">
        <v>10398</v>
      </c>
      <c r="L106" s="29">
        <v>11000</v>
      </c>
      <c r="M106" s="29">
        <v>9537</v>
      </c>
      <c r="N106" s="29">
        <v>11000</v>
      </c>
      <c r="O106" s="29">
        <v>9164</v>
      </c>
      <c r="P106" s="29">
        <v>11700</v>
      </c>
      <c r="Q106" s="29">
        <v>8720</v>
      </c>
      <c r="R106" s="29">
        <v>11700</v>
      </c>
      <c r="S106" s="29">
        <v>10125</v>
      </c>
      <c r="T106" s="29">
        <v>11700</v>
      </c>
      <c r="U106" s="29">
        <v>8787</v>
      </c>
      <c r="V106" s="29">
        <v>10500</v>
      </c>
      <c r="W106" s="29">
        <v>10500</v>
      </c>
      <c r="X106" s="29">
        <v>10500</v>
      </c>
      <c r="Y106" s="29">
        <f t="shared" si="157"/>
        <v>0</v>
      </c>
      <c r="Z106" s="43">
        <f t="shared" si="158"/>
        <v>0</v>
      </c>
    </row>
    <row r="107" spans="1:26" ht="12.75">
      <c r="A107" s="35">
        <v>2005</v>
      </c>
      <c r="B107" s="26" t="s">
        <v>73</v>
      </c>
      <c r="C107" s="29">
        <v>11198</v>
      </c>
      <c r="D107" s="29">
        <v>11500</v>
      </c>
      <c r="E107" s="29">
        <v>10705</v>
      </c>
      <c r="F107" s="29">
        <v>11150</v>
      </c>
      <c r="G107" s="29">
        <v>10388</v>
      </c>
      <c r="H107" s="29">
        <v>11150</v>
      </c>
      <c r="I107" s="29">
        <v>9907</v>
      </c>
      <c r="J107" s="29">
        <v>11500</v>
      </c>
      <c r="K107" s="29">
        <v>10117</v>
      </c>
      <c r="L107" s="29">
        <v>11000</v>
      </c>
      <c r="M107" s="29">
        <v>9310</v>
      </c>
      <c r="N107" s="29">
        <v>12000</v>
      </c>
      <c r="O107" s="29">
        <v>9808</v>
      </c>
      <c r="P107" s="29">
        <v>13500</v>
      </c>
      <c r="Q107" s="29">
        <v>9705</v>
      </c>
      <c r="R107" s="29">
        <v>13500</v>
      </c>
      <c r="S107" s="29">
        <v>8015</v>
      </c>
      <c r="T107" s="29">
        <v>13800</v>
      </c>
      <c r="U107" s="29">
        <v>10725</v>
      </c>
      <c r="V107" s="29">
        <v>12800</v>
      </c>
      <c r="W107" s="29">
        <v>12800</v>
      </c>
      <c r="X107" s="29">
        <v>12000</v>
      </c>
      <c r="Y107" s="29">
        <f t="shared" si="157"/>
        <v>-800</v>
      </c>
      <c r="Z107" s="43">
        <f t="shared" si="158"/>
        <v>-0.0625</v>
      </c>
    </row>
    <row r="108" spans="1:26" ht="12.75">
      <c r="A108" s="35">
        <v>2006</v>
      </c>
      <c r="B108" s="26" t="s">
        <v>107</v>
      </c>
      <c r="C108" s="29">
        <v>3293</v>
      </c>
      <c r="D108" s="29">
        <v>3930</v>
      </c>
      <c r="E108" s="29">
        <v>3597</v>
      </c>
      <c r="F108" s="29">
        <v>3930</v>
      </c>
      <c r="G108" s="29">
        <v>3384</v>
      </c>
      <c r="H108" s="29">
        <v>3930</v>
      </c>
      <c r="I108" s="29">
        <v>3666</v>
      </c>
      <c r="J108" s="29">
        <v>3930</v>
      </c>
      <c r="K108" s="29">
        <v>3776</v>
      </c>
      <c r="L108" s="29">
        <v>4600</v>
      </c>
      <c r="M108" s="29">
        <v>4201</v>
      </c>
      <c r="N108" s="29">
        <v>4750</v>
      </c>
      <c r="O108" s="29">
        <v>4386</v>
      </c>
      <c r="P108" s="29">
        <v>4950</v>
      </c>
      <c r="Q108" s="29">
        <v>4435</v>
      </c>
      <c r="R108" s="29">
        <v>5200</v>
      </c>
      <c r="S108" s="29">
        <v>4317</v>
      </c>
      <c r="T108" s="29">
        <v>5400</v>
      </c>
      <c r="U108" s="29">
        <v>4899</v>
      </c>
      <c r="V108" s="29">
        <v>5400</v>
      </c>
      <c r="W108" s="29">
        <v>5400</v>
      </c>
      <c r="X108" s="29">
        <v>5400</v>
      </c>
      <c r="Y108" s="29">
        <f t="shared" si="157"/>
        <v>0</v>
      </c>
      <c r="Z108" s="43">
        <f t="shared" si="158"/>
        <v>0</v>
      </c>
    </row>
    <row r="109" spans="1:26" ht="12.75">
      <c r="A109" s="35">
        <v>2007</v>
      </c>
      <c r="B109" s="26" t="s">
        <v>76</v>
      </c>
      <c r="C109" s="29">
        <v>2248</v>
      </c>
      <c r="D109" s="29">
        <v>1040</v>
      </c>
      <c r="E109" s="29">
        <v>1088</v>
      </c>
      <c r="F109" s="29">
        <v>1200</v>
      </c>
      <c r="G109" s="29">
        <v>1027</v>
      </c>
      <c r="H109" s="29">
        <v>1200</v>
      </c>
      <c r="I109" s="29">
        <v>1383</v>
      </c>
      <c r="J109" s="29">
        <v>1200</v>
      </c>
      <c r="K109" s="29">
        <v>1458</v>
      </c>
      <c r="L109" s="29">
        <v>1200</v>
      </c>
      <c r="M109" s="29">
        <v>480</v>
      </c>
      <c r="N109" s="29">
        <v>1240</v>
      </c>
      <c r="O109" s="29">
        <v>1429</v>
      </c>
      <c r="P109" s="29">
        <v>1290</v>
      </c>
      <c r="Q109" s="29">
        <v>1127</v>
      </c>
      <c r="R109" s="29">
        <v>1320</v>
      </c>
      <c r="S109" s="29">
        <v>2129</v>
      </c>
      <c r="T109" s="29">
        <v>1320</v>
      </c>
      <c r="U109" s="29">
        <v>125</v>
      </c>
      <c r="V109" s="29">
        <v>1320</v>
      </c>
      <c r="W109" s="29">
        <v>1320</v>
      </c>
      <c r="X109" s="29">
        <v>1320</v>
      </c>
      <c r="Y109" s="29">
        <f t="shared" si="157"/>
        <v>0</v>
      </c>
      <c r="Z109" s="43">
        <f t="shared" si="158"/>
        <v>0</v>
      </c>
    </row>
    <row r="110" spans="1:26" ht="12.75">
      <c r="A110" s="35">
        <v>2008</v>
      </c>
      <c r="B110" s="26" t="s">
        <v>77</v>
      </c>
      <c r="C110" s="29">
        <v>493</v>
      </c>
      <c r="D110" s="29">
        <v>1200</v>
      </c>
      <c r="E110" s="29">
        <v>0</v>
      </c>
      <c r="F110" s="29">
        <v>1200</v>
      </c>
      <c r="G110" s="29">
        <v>0</v>
      </c>
      <c r="H110" s="29">
        <v>1200</v>
      </c>
      <c r="I110" s="29">
        <v>695</v>
      </c>
      <c r="J110" s="29">
        <v>1000</v>
      </c>
      <c r="K110" s="29">
        <v>735</v>
      </c>
      <c r="L110" s="29">
        <v>1000</v>
      </c>
      <c r="M110" s="29">
        <v>35</v>
      </c>
      <c r="N110" s="29">
        <v>1000</v>
      </c>
      <c r="O110" s="29">
        <v>236</v>
      </c>
      <c r="P110" s="29">
        <v>1000</v>
      </c>
      <c r="Q110" s="29">
        <v>130</v>
      </c>
      <c r="R110" s="29">
        <v>1000</v>
      </c>
      <c r="S110" s="29">
        <v>20</v>
      </c>
      <c r="T110" s="29">
        <v>1000</v>
      </c>
      <c r="U110" s="29">
        <v>0</v>
      </c>
      <c r="V110" s="29">
        <v>1000</v>
      </c>
      <c r="W110" s="29">
        <v>1000</v>
      </c>
      <c r="X110" s="29">
        <v>1000</v>
      </c>
      <c r="Y110" s="29">
        <f t="shared" si="157"/>
        <v>0</v>
      </c>
      <c r="Z110" s="43">
        <f t="shared" si="158"/>
        <v>0</v>
      </c>
    </row>
    <row r="111" spans="1:26" ht="12.75">
      <c r="A111" s="35">
        <v>2009</v>
      </c>
      <c r="B111" s="26" t="s">
        <v>75</v>
      </c>
      <c r="C111" s="29">
        <v>6018</v>
      </c>
      <c r="D111" s="29">
        <v>9000</v>
      </c>
      <c r="E111" s="29">
        <v>4720</v>
      </c>
      <c r="F111" s="29">
        <v>6000</v>
      </c>
      <c r="G111" s="29">
        <v>5191</v>
      </c>
      <c r="H111" s="29">
        <v>6000</v>
      </c>
      <c r="I111" s="29">
        <v>6921</v>
      </c>
      <c r="J111" s="29">
        <v>3500</v>
      </c>
      <c r="K111" s="29">
        <v>1178</v>
      </c>
      <c r="L111" s="29">
        <v>3500</v>
      </c>
      <c r="M111" s="29">
        <v>3116</v>
      </c>
      <c r="N111" s="29">
        <v>5300</v>
      </c>
      <c r="O111" s="29">
        <v>2608</v>
      </c>
      <c r="P111" s="29">
        <v>5500</v>
      </c>
      <c r="Q111" s="29">
        <v>1976</v>
      </c>
      <c r="R111" s="29">
        <v>5500</v>
      </c>
      <c r="S111" s="29">
        <v>6329</v>
      </c>
      <c r="T111" s="29">
        <v>5000</v>
      </c>
      <c r="U111" s="29">
        <v>3691</v>
      </c>
      <c r="V111" s="29">
        <v>2500</v>
      </c>
      <c r="W111" s="29">
        <v>2500</v>
      </c>
      <c r="X111" s="29">
        <v>2500</v>
      </c>
      <c r="Y111" s="29">
        <f t="shared" si="157"/>
        <v>0</v>
      </c>
      <c r="Z111" s="43">
        <f t="shared" si="158"/>
        <v>0</v>
      </c>
    </row>
    <row r="112" spans="1:26" ht="12.75">
      <c r="A112" s="35">
        <v>2010</v>
      </c>
      <c r="B112" s="26" t="s">
        <v>78</v>
      </c>
      <c r="C112" s="29">
        <v>8294</v>
      </c>
      <c r="D112" s="29">
        <v>7200</v>
      </c>
      <c r="E112" s="29">
        <v>7863</v>
      </c>
      <c r="F112" s="29">
        <v>13200</v>
      </c>
      <c r="G112" s="29">
        <v>11757</v>
      </c>
      <c r="H112" s="29">
        <v>12000</v>
      </c>
      <c r="I112" s="29">
        <v>9327</v>
      </c>
      <c r="J112" s="29">
        <v>5000</v>
      </c>
      <c r="K112" s="29">
        <v>4513</v>
      </c>
      <c r="L112" s="29">
        <v>5000</v>
      </c>
      <c r="M112" s="29">
        <v>7046</v>
      </c>
      <c r="N112" s="29">
        <v>5000</v>
      </c>
      <c r="O112" s="29">
        <v>5733</v>
      </c>
      <c r="P112" s="29">
        <v>6000</v>
      </c>
      <c r="Q112" s="29">
        <v>12756</v>
      </c>
      <c r="R112" s="29">
        <v>6300</v>
      </c>
      <c r="S112" s="29">
        <v>6704</v>
      </c>
      <c r="T112" s="29">
        <v>6300</v>
      </c>
      <c r="U112" s="29">
        <v>4092</v>
      </c>
      <c r="V112" s="29">
        <v>6000</v>
      </c>
      <c r="W112" s="29">
        <v>6000</v>
      </c>
      <c r="X112" s="29">
        <v>6000</v>
      </c>
      <c r="Y112" s="29">
        <f t="shared" si="157"/>
        <v>0</v>
      </c>
      <c r="Z112" s="43">
        <f t="shared" si="158"/>
        <v>0</v>
      </c>
    </row>
    <row r="113" spans="1:26" ht="12.75">
      <c r="A113" s="35">
        <v>2015</v>
      </c>
      <c r="B113" s="26" t="s">
        <v>108</v>
      </c>
      <c r="C113" s="29">
        <v>508</v>
      </c>
      <c r="D113" s="29">
        <v>4000</v>
      </c>
      <c r="E113" s="29">
        <v>4880</v>
      </c>
      <c r="F113" s="29">
        <v>4000</v>
      </c>
      <c r="G113" s="29">
        <v>6208</v>
      </c>
      <c r="H113" s="29">
        <v>4000</v>
      </c>
      <c r="I113" s="29">
        <v>6236</v>
      </c>
      <c r="J113" s="29">
        <v>5340</v>
      </c>
      <c r="K113" s="29">
        <v>6409</v>
      </c>
      <c r="L113" s="29">
        <v>6600</v>
      </c>
      <c r="M113" s="29">
        <v>6638</v>
      </c>
      <c r="N113" s="29">
        <v>6800</v>
      </c>
      <c r="O113" s="29">
        <v>6370</v>
      </c>
      <c r="P113" s="29">
        <v>6800</v>
      </c>
      <c r="Q113" s="29">
        <v>5736</v>
      </c>
      <c r="R113" s="29">
        <v>6800</v>
      </c>
      <c r="S113" s="29">
        <v>5913</v>
      </c>
      <c r="T113" s="29">
        <v>6800</v>
      </c>
      <c r="U113" s="29">
        <v>5850</v>
      </c>
      <c r="V113" s="29">
        <v>6800</v>
      </c>
      <c r="W113" s="29">
        <v>6800</v>
      </c>
      <c r="X113" s="29">
        <v>6800</v>
      </c>
      <c r="Y113" s="29">
        <f t="shared" si="157"/>
        <v>0</v>
      </c>
      <c r="Z113" s="43">
        <f t="shared" si="158"/>
        <v>0</v>
      </c>
    </row>
    <row r="114" spans="1:26" ht="12.75">
      <c r="A114" s="35">
        <v>2016</v>
      </c>
      <c r="B114" s="26" t="s">
        <v>109</v>
      </c>
      <c r="C114" s="29">
        <v>1264</v>
      </c>
      <c r="D114" s="29">
        <v>3000</v>
      </c>
      <c r="E114" s="29">
        <v>2969</v>
      </c>
      <c r="F114" s="29">
        <v>2000</v>
      </c>
      <c r="G114" s="29">
        <v>1720</v>
      </c>
      <c r="H114" s="29">
        <v>2000</v>
      </c>
      <c r="I114" s="29">
        <v>1915</v>
      </c>
      <c r="J114" s="29">
        <v>2000</v>
      </c>
      <c r="K114" s="29">
        <v>843</v>
      </c>
      <c r="L114" s="29">
        <v>2000</v>
      </c>
      <c r="M114" s="29">
        <v>1025</v>
      </c>
      <c r="N114" s="29">
        <v>2500</v>
      </c>
      <c r="O114" s="29">
        <v>662</v>
      </c>
      <c r="P114" s="29">
        <v>2500</v>
      </c>
      <c r="Q114" s="29">
        <v>1572</v>
      </c>
      <c r="R114" s="29">
        <v>2500</v>
      </c>
      <c r="S114" s="29">
        <v>1075</v>
      </c>
      <c r="T114" s="29">
        <v>2500</v>
      </c>
      <c r="U114" s="29">
        <v>1362</v>
      </c>
      <c r="V114" s="29">
        <v>2000</v>
      </c>
      <c r="W114" s="29">
        <v>2000</v>
      </c>
      <c r="X114" s="29">
        <v>2000</v>
      </c>
      <c r="Y114" s="29">
        <f t="shared" si="157"/>
        <v>0</v>
      </c>
      <c r="Z114" s="43">
        <f t="shared" si="158"/>
        <v>0</v>
      </c>
    </row>
    <row r="115" spans="1:26" ht="12.75">
      <c r="A115" s="35">
        <v>2034</v>
      </c>
      <c r="B115" s="26" t="s">
        <v>110</v>
      </c>
      <c r="C115" s="29">
        <v>10645</v>
      </c>
      <c r="D115" s="29">
        <v>1200</v>
      </c>
      <c r="E115" s="29">
        <v>156</v>
      </c>
      <c r="F115" s="29">
        <v>1200</v>
      </c>
      <c r="G115" s="29">
        <v>495</v>
      </c>
      <c r="H115" s="29">
        <v>1200</v>
      </c>
      <c r="I115" s="29">
        <v>0</v>
      </c>
      <c r="J115" s="29">
        <v>1200</v>
      </c>
      <c r="K115" s="29">
        <v>0</v>
      </c>
      <c r="L115" s="29">
        <v>1200</v>
      </c>
      <c r="M115" s="29">
        <v>0</v>
      </c>
      <c r="N115" s="29">
        <v>1200</v>
      </c>
      <c r="O115" s="29">
        <v>111</v>
      </c>
      <c r="P115" s="29">
        <v>1200</v>
      </c>
      <c r="Q115" s="29">
        <v>0</v>
      </c>
      <c r="R115" s="29">
        <v>1200</v>
      </c>
      <c r="S115" s="29">
        <v>0</v>
      </c>
      <c r="T115" s="29">
        <v>1200</v>
      </c>
      <c r="U115" s="29">
        <v>0</v>
      </c>
      <c r="V115" s="29">
        <v>1200</v>
      </c>
      <c r="W115" s="29">
        <v>1200</v>
      </c>
      <c r="X115" s="29">
        <v>1200</v>
      </c>
      <c r="Y115" s="29">
        <f t="shared" si="157"/>
        <v>0</v>
      </c>
      <c r="Z115" s="43">
        <f t="shared" si="158"/>
        <v>0</v>
      </c>
    </row>
    <row r="116" spans="1:26" ht="12.75">
      <c r="A116" s="35">
        <v>2088</v>
      </c>
      <c r="B116" s="26" t="s">
        <v>111</v>
      </c>
      <c r="C116" s="29">
        <v>0</v>
      </c>
      <c r="D116" s="29">
        <v>12000</v>
      </c>
      <c r="E116" s="29">
        <v>16906</v>
      </c>
      <c r="F116" s="29">
        <v>12000</v>
      </c>
      <c r="G116" s="29">
        <v>17387</v>
      </c>
      <c r="H116" s="29">
        <v>12000</v>
      </c>
      <c r="I116" s="29">
        <v>22602</v>
      </c>
      <c r="J116" s="29">
        <v>17600</v>
      </c>
      <c r="K116" s="29">
        <v>20578</v>
      </c>
      <c r="L116" s="29">
        <v>22600</v>
      </c>
      <c r="M116" s="29">
        <v>23198</v>
      </c>
      <c r="N116" s="29">
        <v>23600</v>
      </c>
      <c r="O116" s="29">
        <v>16412</v>
      </c>
      <c r="P116" s="29">
        <v>24000</v>
      </c>
      <c r="Q116" s="29">
        <v>22707</v>
      </c>
      <c r="R116" s="29">
        <v>24500</v>
      </c>
      <c r="S116" s="29">
        <v>23998</v>
      </c>
      <c r="T116" s="29">
        <v>24500</v>
      </c>
      <c r="U116" s="29">
        <v>28445</v>
      </c>
      <c r="V116" s="29">
        <v>25000</v>
      </c>
      <c r="W116" s="29">
        <v>25000</v>
      </c>
      <c r="X116" s="29">
        <v>26000</v>
      </c>
      <c r="Y116" s="29">
        <f t="shared" si="157"/>
        <v>1000</v>
      </c>
      <c r="Z116" s="43">
        <f t="shared" si="158"/>
        <v>0.04</v>
      </c>
    </row>
    <row r="117" spans="1:26" s="8" customFormat="1" ht="12.75">
      <c r="A117" s="35">
        <v>2200</v>
      </c>
      <c r="B117" s="26" t="s">
        <v>112</v>
      </c>
      <c r="C117" s="29">
        <v>5000</v>
      </c>
      <c r="D117" s="29">
        <v>5200</v>
      </c>
      <c r="E117" s="29">
        <v>5200</v>
      </c>
      <c r="F117" s="29">
        <v>16000</v>
      </c>
      <c r="G117" s="29">
        <v>16000</v>
      </c>
      <c r="H117" s="29">
        <v>18000</v>
      </c>
      <c r="I117" s="29">
        <v>18000</v>
      </c>
      <c r="J117" s="29">
        <v>18540</v>
      </c>
      <c r="K117" s="29">
        <v>18540</v>
      </c>
      <c r="L117" s="29">
        <v>19200</v>
      </c>
      <c r="M117" s="29">
        <v>19200</v>
      </c>
      <c r="N117" s="29">
        <v>19776</v>
      </c>
      <c r="O117" s="29">
        <v>19776</v>
      </c>
      <c r="P117" s="29">
        <v>20500</v>
      </c>
      <c r="Q117" s="29">
        <v>20500</v>
      </c>
      <c r="R117" s="29">
        <v>21200</v>
      </c>
      <c r="S117" s="29">
        <v>21200</v>
      </c>
      <c r="T117" s="29">
        <v>22100</v>
      </c>
      <c r="U117" s="29">
        <v>22100</v>
      </c>
      <c r="V117" s="29">
        <v>23000</v>
      </c>
      <c r="W117" s="29">
        <v>23000</v>
      </c>
      <c r="X117" s="29">
        <v>35200</v>
      </c>
      <c r="Y117" s="29">
        <f t="shared" si="157"/>
        <v>12200</v>
      </c>
      <c r="Z117" s="43">
        <f t="shared" si="158"/>
        <v>0.5304347826086957</v>
      </c>
    </row>
    <row r="118" spans="1:26" s="8" customFormat="1" ht="12.75">
      <c r="A118" s="35">
        <v>3001</v>
      </c>
      <c r="B118" s="26" t="s">
        <v>92</v>
      </c>
      <c r="C118" s="29">
        <v>7947</v>
      </c>
      <c r="D118" s="29">
        <v>7800</v>
      </c>
      <c r="E118" s="29">
        <v>11783</v>
      </c>
      <c r="F118" s="29">
        <v>7800</v>
      </c>
      <c r="G118" s="29">
        <v>7340</v>
      </c>
      <c r="H118" s="29">
        <v>7800</v>
      </c>
      <c r="I118" s="29">
        <v>7629</v>
      </c>
      <c r="J118" s="29">
        <v>7800</v>
      </c>
      <c r="K118" s="29">
        <v>7178</v>
      </c>
      <c r="L118" s="29">
        <v>7800</v>
      </c>
      <c r="M118" s="29">
        <v>7127</v>
      </c>
      <c r="N118" s="29">
        <v>8000</v>
      </c>
      <c r="O118" s="29">
        <v>6625</v>
      </c>
      <c r="P118" s="29">
        <v>8000</v>
      </c>
      <c r="Q118" s="29">
        <v>7652</v>
      </c>
      <c r="R118" s="29">
        <v>8000</v>
      </c>
      <c r="S118" s="29">
        <v>7366</v>
      </c>
      <c r="T118" s="29">
        <v>8000</v>
      </c>
      <c r="U118" s="29">
        <v>4822</v>
      </c>
      <c r="V118" s="29">
        <v>7500</v>
      </c>
      <c r="W118" s="29">
        <v>7500</v>
      </c>
      <c r="X118" s="29">
        <v>7500</v>
      </c>
      <c r="Y118" s="29">
        <f t="shared" si="157"/>
        <v>0</v>
      </c>
      <c r="Z118" s="43">
        <f t="shared" si="158"/>
        <v>0</v>
      </c>
    </row>
    <row r="119" spans="1:26" ht="12.75">
      <c r="A119" s="39"/>
      <c r="B119" s="26" t="s">
        <v>113</v>
      </c>
      <c r="C119" s="31">
        <f aca="true" t="shared" si="162" ref="C119:U119">SUM(C105:C118)</f>
        <v>76412</v>
      </c>
      <c r="D119" s="31">
        <f t="shared" si="162"/>
        <v>112770</v>
      </c>
      <c r="E119" s="31">
        <f t="shared" si="162"/>
        <v>111139</v>
      </c>
      <c r="F119" s="31">
        <f t="shared" si="162"/>
        <v>124930</v>
      </c>
      <c r="G119" s="31">
        <f t="shared" si="162"/>
        <v>121536</v>
      </c>
      <c r="H119" s="31">
        <f t="shared" si="162"/>
        <v>120730</v>
      </c>
      <c r="I119" s="31">
        <f t="shared" si="162"/>
        <v>133517</v>
      </c>
      <c r="J119" s="31">
        <f t="shared" si="162"/>
        <v>126610</v>
      </c>
      <c r="K119" s="31">
        <f t="shared" si="162"/>
        <v>111491</v>
      </c>
      <c r="L119" s="31">
        <f t="shared" si="162"/>
        <v>133700</v>
      </c>
      <c r="M119" s="31">
        <f t="shared" si="162"/>
        <v>125375</v>
      </c>
      <c r="N119" s="31">
        <f t="shared" si="162"/>
        <v>139166</v>
      </c>
      <c r="O119" s="31">
        <f t="shared" si="162"/>
        <v>113703</v>
      </c>
      <c r="P119" s="31">
        <f t="shared" si="162"/>
        <v>143940</v>
      </c>
      <c r="Q119" s="31">
        <f t="shared" si="162"/>
        <v>124108</v>
      </c>
      <c r="R119" s="31">
        <f t="shared" si="162"/>
        <v>146220</v>
      </c>
      <c r="S119" s="31">
        <f t="shared" si="162"/>
        <v>124092</v>
      </c>
      <c r="T119" s="31">
        <f t="shared" si="162"/>
        <v>147120</v>
      </c>
      <c r="U119" s="31">
        <f t="shared" si="162"/>
        <v>134807</v>
      </c>
      <c r="V119" s="31">
        <f>SUM(V105:V118)</f>
        <v>142520</v>
      </c>
      <c r="W119" s="31">
        <f>SUM(W105:W118)</f>
        <v>142520</v>
      </c>
      <c r="X119" s="31">
        <f>SUM(X105:X118)</f>
        <v>154920</v>
      </c>
      <c r="Y119" s="31">
        <f t="shared" si="157"/>
        <v>12400</v>
      </c>
      <c r="Z119" s="44">
        <f t="shared" si="158"/>
        <v>0.08700533258490037</v>
      </c>
    </row>
    <row r="120" spans="1:26" ht="12.75">
      <c r="A120" s="39">
        <v>110</v>
      </c>
      <c r="B120" s="26" t="s">
        <v>19</v>
      </c>
      <c r="C120" s="31">
        <f>SUM(C104+C119)</f>
        <v>339373</v>
      </c>
      <c r="D120" s="31">
        <f>SUM(D104+D119)</f>
        <v>388083</v>
      </c>
      <c r="E120" s="31">
        <f>SUM(E104+E119)</f>
        <v>383230</v>
      </c>
      <c r="F120" s="31">
        <f>SUM(F104+F119)</f>
        <v>415305</v>
      </c>
      <c r="G120" s="31">
        <f>SUM(G119+G104)</f>
        <v>404742</v>
      </c>
      <c r="H120" s="31">
        <f aca="true" t="shared" si="163" ref="H120:U120">SUM(H104+H119)</f>
        <v>420517</v>
      </c>
      <c r="I120" s="31">
        <f t="shared" si="163"/>
        <v>434636</v>
      </c>
      <c r="J120" s="31">
        <f t="shared" si="163"/>
        <v>416500</v>
      </c>
      <c r="K120" s="31">
        <f t="shared" si="163"/>
        <v>412609</v>
      </c>
      <c r="L120" s="31">
        <f t="shared" si="163"/>
        <v>456372</v>
      </c>
      <c r="M120" s="31">
        <f t="shared" si="163"/>
        <v>442760</v>
      </c>
      <c r="N120" s="31">
        <f t="shared" si="163"/>
        <v>474894</v>
      </c>
      <c r="O120" s="31">
        <f t="shared" si="163"/>
        <v>457457</v>
      </c>
      <c r="P120" s="31">
        <f t="shared" si="163"/>
        <v>494314</v>
      </c>
      <c r="Q120" s="31">
        <f t="shared" si="163"/>
        <v>459254</v>
      </c>
      <c r="R120" s="31">
        <f t="shared" si="163"/>
        <v>496930</v>
      </c>
      <c r="S120" s="31">
        <f t="shared" si="163"/>
        <v>472499</v>
      </c>
      <c r="T120" s="31">
        <f t="shared" si="163"/>
        <v>515605</v>
      </c>
      <c r="U120" s="31">
        <f t="shared" si="163"/>
        <v>490055</v>
      </c>
      <c r="V120" s="31">
        <f>SUM(V104+V119)</f>
        <v>489260</v>
      </c>
      <c r="W120" s="31">
        <f>SUM(W104+W119)</f>
        <v>489260</v>
      </c>
      <c r="X120" s="31">
        <f>SUM(X104+X119)</f>
        <v>501660</v>
      </c>
      <c r="Y120" s="31">
        <f t="shared" si="157"/>
        <v>12400</v>
      </c>
      <c r="Z120" s="44">
        <f t="shared" si="158"/>
        <v>0.025344397661774924</v>
      </c>
    </row>
    <row r="121" spans="1:26" ht="12.75">
      <c r="A121" s="1">
        <v>120</v>
      </c>
      <c r="B121" s="2" t="s">
        <v>114</v>
      </c>
      <c r="C121" s="1" t="s">
        <v>1</v>
      </c>
      <c r="D121" s="3" t="s">
        <v>2</v>
      </c>
      <c r="E121" s="3" t="s">
        <v>1</v>
      </c>
      <c r="F121" s="3" t="s">
        <v>2</v>
      </c>
      <c r="G121" s="3" t="s">
        <v>1</v>
      </c>
      <c r="H121" s="3" t="s">
        <v>2</v>
      </c>
      <c r="I121" s="3" t="s">
        <v>1</v>
      </c>
      <c r="J121" s="3" t="s">
        <v>2</v>
      </c>
      <c r="K121" s="3" t="s">
        <v>1</v>
      </c>
      <c r="L121" s="3" t="s">
        <v>2</v>
      </c>
      <c r="M121" s="3" t="s">
        <v>1</v>
      </c>
      <c r="N121" s="3" t="s">
        <v>2</v>
      </c>
      <c r="O121" s="3" t="s">
        <v>1</v>
      </c>
      <c r="P121" s="3" t="s">
        <v>2</v>
      </c>
      <c r="Q121" s="3" t="s">
        <v>3</v>
      </c>
      <c r="R121" s="3" t="s">
        <v>2</v>
      </c>
      <c r="S121" s="3" t="s">
        <v>1</v>
      </c>
      <c r="T121" s="3" t="s">
        <v>2</v>
      </c>
      <c r="U121" s="3" t="s">
        <v>3</v>
      </c>
      <c r="V121" s="3" t="s">
        <v>2</v>
      </c>
      <c r="W121" s="3" t="s">
        <v>267</v>
      </c>
      <c r="X121" s="3" t="s">
        <v>2</v>
      </c>
      <c r="Y121" s="3" t="s">
        <v>4</v>
      </c>
      <c r="Z121" s="3" t="s">
        <v>5</v>
      </c>
    </row>
    <row r="122" spans="1:26" ht="12.75">
      <c r="A122" s="1"/>
      <c r="B122" s="2"/>
      <c r="C122" s="1" t="s">
        <v>6</v>
      </c>
      <c r="D122" s="3" t="s">
        <v>7</v>
      </c>
      <c r="E122" s="3" t="s">
        <v>7</v>
      </c>
      <c r="F122" s="3" t="s">
        <v>8</v>
      </c>
      <c r="G122" s="3" t="s">
        <v>8</v>
      </c>
      <c r="H122" s="3" t="s">
        <v>9</v>
      </c>
      <c r="I122" s="3" t="s">
        <v>9</v>
      </c>
      <c r="J122" s="3" t="s">
        <v>10</v>
      </c>
      <c r="K122" s="3" t="s">
        <v>10</v>
      </c>
      <c r="L122" s="3" t="s">
        <v>11</v>
      </c>
      <c r="M122" s="3" t="s">
        <v>11</v>
      </c>
      <c r="N122" s="3" t="s">
        <v>12</v>
      </c>
      <c r="O122" s="3" t="s">
        <v>13</v>
      </c>
      <c r="P122" s="3" t="s">
        <v>14</v>
      </c>
      <c r="Q122" s="3" t="s">
        <v>14</v>
      </c>
      <c r="R122" s="3" t="s">
        <v>15</v>
      </c>
      <c r="S122" s="3" t="s">
        <v>16</v>
      </c>
      <c r="T122" s="3" t="s">
        <v>17</v>
      </c>
      <c r="U122" s="3" t="s">
        <v>17</v>
      </c>
      <c r="V122" s="3" t="s">
        <v>18</v>
      </c>
      <c r="W122" s="3" t="s">
        <v>18</v>
      </c>
      <c r="X122" s="3" t="s">
        <v>264</v>
      </c>
      <c r="Y122" s="3" t="s">
        <v>266</v>
      </c>
      <c r="Z122" s="3" t="s">
        <v>266</v>
      </c>
    </row>
    <row r="123" spans="1:26" ht="12.75">
      <c r="A123" s="35"/>
      <c r="B123" s="26"/>
      <c r="C123" s="27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>
      <c r="A124" s="35">
        <v>1001</v>
      </c>
      <c r="B124" s="26" t="s">
        <v>64</v>
      </c>
      <c r="C124" s="29">
        <v>167134</v>
      </c>
      <c r="D124" s="29">
        <v>170829</v>
      </c>
      <c r="E124" s="29">
        <v>172600</v>
      </c>
      <c r="F124" s="29">
        <v>179870</v>
      </c>
      <c r="G124" s="29">
        <v>185577</v>
      </c>
      <c r="H124" s="29">
        <v>189314</v>
      </c>
      <c r="I124" s="47">
        <v>190275</v>
      </c>
      <c r="J124" s="47">
        <v>194993</v>
      </c>
      <c r="K124" s="47">
        <v>198006</v>
      </c>
      <c r="L124" s="47">
        <v>201576</v>
      </c>
      <c r="M124" s="47">
        <v>202245</v>
      </c>
      <c r="N124" s="47">
        <v>214688</v>
      </c>
      <c r="O124" s="47">
        <v>222635</v>
      </c>
      <c r="P124" s="47">
        <v>229438</v>
      </c>
      <c r="Q124" s="47">
        <v>230396</v>
      </c>
      <c r="R124" s="47">
        <v>239221</v>
      </c>
      <c r="S124" s="47">
        <v>217270</v>
      </c>
      <c r="T124" s="47">
        <v>248708</v>
      </c>
      <c r="U124" s="47">
        <v>251329</v>
      </c>
      <c r="V124" s="47">
        <v>290083</v>
      </c>
      <c r="W124" s="47">
        <v>290075</v>
      </c>
      <c r="X124" s="47">
        <v>290075</v>
      </c>
      <c r="Y124" s="28">
        <f>SUM(X124-V124)</f>
        <v>-8</v>
      </c>
      <c r="Z124" s="30">
        <f>SUM(Y124/V124)</f>
        <v>-2.7578313792948913E-05</v>
      </c>
    </row>
    <row r="125" spans="1:26" s="8" customFormat="1" ht="12.75">
      <c r="A125" s="35">
        <v>1002</v>
      </c>
      <c r="B125" s="26" t="s">
        <v>65</v>
      </c>
      <c r="C125" s="29">
        <v>28491</v>
      </c>
      <c r="D125" s="29">
        <v>33402</v>
      </c>
      <c r="E125" s="29">
        <v>35700</v>
      </c>
      <c r="F125" s="29">
        <v>41910</v>
      </c>
      <c r="G125" s="29">
        <v>40775</v>
      </c>
      <c r="H125" s="29">
        <v>42848</v>
      </c>
      <c r="I125" s="47">
        <v>44486</v>
      </c>
      <c r="J125" s="47">
        <v>27425</v>
      </c>
      <c r="K125" s="47">
        <v>28258</v>
      </c>
      <c r="L125" s="47">
        <v>29092</v>
      </c>
      <c r="M125" s="47">
        <v>27257</v>
      </c>
      <c r="N125" s="47">
        <v>29754</v>
      </c>
      <c r="O125" s="47">
        <v>30975</v>
      </c>
      <c r="P125" s="47">
        <v>30638</v>
      </c>
      <c r="Q125" s="47">
        <v>31550</v>
      </c>
      <c r="R125" s="47">
        <v>32656</v>
      </c>
      <c r="S125" s="47">
        <v>53916</v>
      </c>
      <c r="T125" s="47">
        <f>SUM(R125)*1.03</f>
        <v>33635.68</v>
      </c>
      <c r="U125" s="47">
        <v>35243</v>
      </c>
      <c r="V125" s="47">
        <v>0</v>
      </c>
      <c r="W125" s="47">
        <v>0</v>
      </c>
      <c r="X125" s="47">
        <v>0</v>
      </c>
      <c r="Y125" s="28">
        <f aca="true" t="shared" si="164" ref="Y125:Y141">SUM(X125-V125)</f>
        <v>0</v>
      </c>
      <c r="Z125" s="30"/>
    </row>
    <row r="126" spans="1:26" ht="12.75">
      <c r="A126" s="35">
        <v>1020</v>
      </c>
      <c r="B126" s="26" t="s">
        <v>67</v>
      </c>
      <c r="C126" s="29">
        <v>14834</v>
      </c>
      <c r="D126" s="29">
        <v>15624</v>
      </c>
      <c r="E126" s="29">
        <v>15935</v>
      </c>
      <c r="F126" s="29">
        <v>16970</v>
      </c>
      <c r="G126" s="29">
        <v>17455</v>
      </c>
      <c r="H126" s="29">
        <v>17760</v>
      </c>
      <c r="I126" s="47">
        <v>17189</v>
      </c>
      <c r="J126" s="47">
        <v>17015</v>
      </c>
      <c r="K126" s="47">
        <v>16247</v>
      </c>
      <c r="L126" s="47">
        <v>17668</v>
      </c>
      <c r="M126" s="47">
        <v>15772</v>
      </c>
      <c r="N126" s="47">
        <v>18700</v>
      </c>
      <c r="O126" s="47">
        <v>15824</v>
      </c>
      <c r="P126" s="47">
        <v>19948</v>
      </c>
      <c r="Q126" s="47">
        <v>18515</v>
      </c>
      <c r="R126" s="47">
        <v>20799</v>
      </c>
      <c r="S126" s="47">
        <v>19266</v>
      </c>
      <c r="T126" s="47">
        <f>SUM(T124+T125)*0.0765</f>
        <v>21599.29152</v>
      </c>
      <c r="U126" s="47">
        <v>20728</v>
      </c>
      <c r="V126" s="47">
        <v>22191</v>
      </c>
      <c r="W126" s="47">
        <v>22191</v>
      </c>
      <c r="X126" s="47">
        <v>22191</v>
      </c>
      <c r="Y126" s="28">
        <f t="shared" si="164"/>
        <v>0</v>
      </c>
      <c r="Z126" s="30">
        <f aca="true" t="shared" si="165" ref="Z126:Z140">SUM(Y126/V126)</f>
        <v>0</v>
      </c>
    </row>
    <row r="127" spans="1:26" ht="12.75">
      <c r="A127" s="39"/>
      <c r="B127" s="26" t="s">
        <v>105</v>
      </c>
      <c r="C127" s="31">
        <f aca="true" t="shared" si="166" ref="C127:H127">SUM(C124:C126)</f>
        <v>210459</v>
      </c>
      <c r="D127" s="34">
        <f t="shared" si="166"/>
        <v>219855</v>
      </c>
      <c r="E127" s="34">
        <f t="shared" si="166"/>
        <v>224235</v>
      </c>
      <c r="F127" s="34">
        <f t="shared" si="166"/>
        <v>238750</v>
      </c>
      <c r="G127" s="34">
        <f>SUM(G124:G126)</f>
        <v>243807</v>
      </c>
      <c r="H127" s="34">
        <f t="shared" si="166"/>
        <v>249922</v>
      </c>
      <c r="I127" s="48">
        <f aca="true" t="shared" si="167" ref="I127:Q127">SUM(I124:I126)</f>
        <v>251950</v>
      </c>
      <c r="J127" s="48">
        <f t="shared" si="167"/>
        <v>239433</v>
      </c>
      <c r="K127" s="48">
        <f t="shared" si="167"/>
        <v>242511</v>
      </c>
      <c r="L127" s="48">
        <f t="shared" si="167"/>
        <v>248336</v>
      </c>
      <c r="M127" s="48">
        <f t="shared" si="167"/>
        <v>245274</v>
      </c>
      <c r="N127" s="48">
        <f t="shared" si="167"/>
        <v>263142</v>
      </c>
      <c r="O127" s="48">
        <f t="shared" si="167"/>
        <v>269434</v>
      </c>
      <c r="P127" s="48">
        <f t="shared" si="167"/>
        <v>280024</v>
      </c>
      <c r="Q127" s="48">
        <f t="shared" si="167"/>
        <v>280461</v>
      </c>
      <c r="R127" s="48">
        <f aca="true" t="shared" si="168" ref="R127:X127">SUM(R124:R126)</f>
        <v>292676</v>
      </c>
      <c r="S127" s="48">
        <f t="shared" si="168"/>
        <v>290452</v>
      </c>
      <c r="T127" s="48">
        <f t="shared" si="168"/>
        <v>303942.97152</v>
      </c>
      <c r="U127" s="48">
        <f t="shared" si="168"/>
        <v>307300</v>
      </c>
      <c r="V127" s="48">
        <f t="shared" si="168"/>
        <v>312274</v>
      </c>
      <c r="W127" s="48">
        <f t="shared" si="168"/>
        <v>312266</v>
      </c>
      <c r="X127" s="48">
        <f t="shared" si="168"/>
        <v>312266</v>
      </c>
      <c r="Y127" s="34">
        <f t="shared" si="164"/>
        <v>-8</v>
      </c>
      <c r="Z127" s="32">
        <f t="shared" si="165"/>
        <v>-2.561852731895707E-05</v>
      </c>
    </row>
    <row r="128" spans="1:26" ht="12.75">
      <c r="A128" s="35">
        <v>2000</v>
      </c>
      <c r="B128" s="26" t="s">
        <v>115</v>
      </c>
      <c r="C128" s="29">
        <v>56</v>
      </c>
      <c r="D128" s="29">
        <v>300</v>
      </c>
      <c r="E128" s="29">
        <v>300</v>
      </c>
      <c r="F128" s="29">
        <v>600</v>
      </c>
      <c r="G128" s="29">
        <v>415</v>
      </c>
      <c r="H128" s="29">
        <v>900</v>
      </c>
      <c r="I128" s="47">
        <v>766</v>
      </c>
      <c r="J128" s="47">
        <v>900</v>
      </c>
      <c r="K128" s="47">
        <v>892</v>
      </c>
      <c r="L128" s="47">
        <v>900</v>
      </c>
      <c r="M128" s="47">
        <v>832</v>
      </c>
      <c r="N128" s="47">
        <v>900</v>
      </c>
      <c r="O128" s="47">
        <v>1029</v>
      </c>
      <c r="P128" s="47">
        <v>1152</v>
      </c>
      <c r="Q128" s="47">
        <v>929</v>
      </c>
      <c r="R128" s="47">
        <v>1152</v>
      </c>
      <c r="S128" s="47">
        <v>1291</v>
      </c>
      <c r="T128" s="47">
        <v>1200</v>
      </c>
      <c r="U128" s="47">
        <v>1133</v>
      </c>
      <c r="V128" s="47">
        <v>1200</v>
      </c>
      <c r="W128" s="47">
        <v>1200</v>
      </c>
      <c r="X128" s="47">
        <v>1200</v>
      </c>
      <c r="Y128" s="28">
        <f t="shared" si="164"/>
        <v>0</v>
      </c>
      <c r="Z128" s="30">
        <f t="shared" si="165"/>
        <v>0</v>
      </c>
    </row>
    <row r="129" spans="1:26" ht="12.75">
      <c r="A129" s="35">
        <v>2004</v>
      </c>
      <c r="B129" s="26" t="s">
        <v>106</v>
      </c>
      <c r="C129" s="29">
        <v>1350</v>
      </c>
      <c r="D129" s="29">
        <v>950</v>
      </c>
      <c r="E129" s="29">
        <v>1100</v>
      </c>
      <c r="F129" s="29">
        <v>1100</v>
      </c>
      <c r="G129" s="29">
        <v>1281</v>
      </c>
      <c r="H129" s="29">
        <v>1100</v>
      </c>
      <c r="I129" s="47">
        <v>466</v>
      </c>
      <c r="J129" s="47">
        <v>1100</v>
      </c>
      <c r="K129" s="47">
        <v>366</v>
      </c>
      <c r="L129" s="47">
        <v>1100</v>
      </c>
      <c r="M129" s="47">
        <v>532</v>
      </c>
      <c r="N129" s="47">
        <v>1100</v>
      </c>
      <c r="O129" s="47">
        <v>493</v>
      </c>
      <c r="P129" s="47">
        <v>1100</v>
      </c>
      <c r="Q129" s="47">
        <v>122</v>
      </c>
      <c r="R129" s="47">
        <v>1100</v>
      </c>
      <c r="S129" s="47">
        <v>196</v>
      </c>
      <c r="T129" s="47">
        <v>1100</v>
      </c>
      <c r="U129" s="47">
        <v>91</v>
      </c>
      <c r="V129" s="47">
        <v>1100</v>
      </c>
      <c r="W129" s="47">
        <v>1100</v>
      </c>
      <c r="X129" s="47">
        <v>1100</v>
      </c>
      <c r="Y129" s="28">
        <f t="shared" si="164"/>
        <v>0</v>
      </c>
      <c r="Z129" s="30">
        <f t="shared" si="165"/>
        <v>0</v>
      </c>
    </row>
    <row r="130" spans="1:26" ht="12.75">
      <c r="A130" s="35">
        <v>2006</v>
      </c>
      <c r="B130" s="26" t="s">
        <v>107</v>
      </c>
      <c r="C130" s="29">
        <v>4124</v>
      </c>
      <c r="D130" s="29">
        <v>4400</v>
      </c>
      <c r="E130" s="29">
        <v>4400</v>
      </c>
      <c r="F130" s="29">
        <v>4400</v>
      </c>
      <c r="G130" s="29">
        <v>4458</v>
      </c>
      <c r="H130" s="29">
        <v>4400</v>
      </c>
      <c r="I130" s="47">
        <v>4724</v>
      </c>
      <c r="J130" s="47">
        <v>6400</v>
      </c>
      <c r="K130" s="47">
        <v>5401</v>
      </c>
      <c r="L130" s="47">
        <v>6000</v>
      </c>
      <c r="M130" s="47">
        <v>6399</v>
      </c>
      <c r="N130" s="47">
        <v>6375</v>
      </c>
      <c r="O130" s="47">
        <v>6395</v>
      </c>
      <c r="P130" s="47">
        <v>6564</v>
      </c>
      <c r="Q130" s="47">
        <v>6580</v>
      </c>
      <c r="R130" s="47">
        <v>7500</v>
      </c>
      <c r="S130" s="47">
        <v>6680</v>
      </c>
      <c r="T130" s="47">
        <v>7500</v>
      </c>
      <c r="U130" s="47">
        <v>7033</v>
      </c>
      <c r="V130" s="47">
        <v>7500</v>
      </c>
      <c r="W130" s="47">
        <v>7500</v>
      </c>
      <c r="X130" s="47">
        <v>7500</v>
      </c>
      <c r="Y130" s="28">
        <f t="shared" si="164"/>
        <v>0</v>
      </c>
      <c r="Z130" s="30">
        <f t="shared" si="165"/>
        <v>0</v>
      </c>
    </row>
    <row r="131" spans="1:26" ht="12.75">
      <c r="A131" s="35">
        <v>2007</v>
      </c>
      <c r="B131" s="26" t="s">
        <v>76</v>
      </c>
      <c r="C131" s="29">
        <v>728</v>
      </c>
      <c r="D131" s="29">
        <v>980</v>
      </c>
      <c r="E131" s="29">
        <v>980</v>
      </c>
      <c r="F131" s="29">
        <v>1000</v>
      </c>
      <c r="G131" s="29">
        <v>771</v>
      </c>
      <c r="H131" s="29">
        <v>1150</v>
      </c>
      <c r="I131" s="47">
        <v>884</v>
      </c>
      <c r="J131" s="47">
        <v>1150</v>
      </c>
      <c r="K131" s="47">
        <v>781</v>
      </c>
      <c r="L131" s="47">
        <v>1240</v>
      </c>
      <c r="M131" s="47">
        <v>1124</v>
      </c>
      <c r="N131" s="47">
        <v>1255</v>
      </c>
      <c r="O131" s="47">
        <v>772</v>
      </c>
      <c r="P131" s="47">
        <v>1255</v>
      </c>
      <c r="Q131" s="47">
        <v>1117</v>
      </c>
      <c r="R131" s="47">
        <v>1255</v>
      </c>
      <c r="S131" s="47">
        <v>980</v>
      </c>
      <c r="T131" s="47">
        <v>1255</v>
      </c>
      <c r="U131" s="47">
        <v>1608</v>
      </c>
      <c r="V131" s="47">
        <v>1255</v>
      </c>
      <c r="W131" s="47">
        <v>1255</v>
      </c>
      <c r="X131" s="47">
        <v>1405</v>
      </c>
      <c r="Y131" s="28">
        <f t="shared" si="164"/>
        <v>150</v>
      </c>
      <c r="Z131" s="30">
        <f t="shared" si="165"/>
        <v>0.11952191235059761</v>
      </c>
    </row>
    <row r="132" spans="1:26" ht="12.75">
      <c r="A132" s="35">
        <v>2009</v>
      </c>
      <c r="B132" s="26" t="s">
        <v>75</v>
      </c>
      <c r="C132" s="29">
        <v>1796</v>
      </c>
      <c r="D132" s="29">
        <v>2400</v>
      </c>
      <c r="E132" s="29">
        <v>2400</v>
      </c>
      <c r="F132" s="29">
        <v>2400</v>
      </c>
      <c r="G132" s="29">
        <v>2172</v>
      </c>
      <c r="H132" s="29">
        <v>2720</v>
      </c>
      <c r="I132" s="47">
        <v>1895</v>
      </c>
      <c r="J132" s="47">
        <v>2720</v>
      </c>
      <c r="K132" s="47">
        <v>2366</v>
      </c>
      <c r="L132" s="47">
        <v>3120</v>
      </c>
      <c r="M132" s="47">
        <v>2289</v>
      </c>
      <c r="N132" s="47">
        <v>3120</v>
      </c>
      <c r="O132" s="47">
        <v>2203</v>
      </c>
      <c r="P132" s="47">
        <v>3120</v>
      </c>
      <c r="Q132" s="47">
        <v>1455</v>
      </c>
      <c r="R132" s="47">
        <v>3120</v>
      </c>
      <c r="S132" s="47">
        <v>2411</v>
      </c>
      <c r="T132" s="47">
        <v>3120</v>
      </c>
      <c r="U132" s="47">
        <v>1418</v>
      </c>
      <c r="V132" s="47">
        <v>3120</v>
      </c>
      <c r="W132" s="47">
        <v>3120</v>
      </c>
      <c r="X132" s="47">
        <v>3320</v>
      </c>
      <c r="Y132" s="28">
        <f t="shared" si="164"/>
        <v>200</v>
      </c>
      <c r="Z132" s="30">
        <f t="shared" si="165"/>
        <v>0.0641025641025641</v>
      </c>
    </row>
    <row r="133" spans="1:26" ht="12.75">
      <c r="A133" s="35">
        <v>2010</v>
      </c>
      <c r="B133" s="26" t="s">
        <v>78</v>
      </c>
      <c r="C133" s="29">
        <v>7010</v>
      </c>
      <c r="D133" s="29">
        <v>4000</v>
      </c>
      <c r="E133" s="29">
        <v>4000</v>
      </c>
      <c r="F133" s="29">
        <v>4000</v>
      </c>
      <c r="G133" s="29">
        <v>4248</v>
      </c>
      <c r="H133" s="29">
        <v>4550</v>
      </c>
      <c r="I133" s="47">
        <v>3588</v>
      </c>
      <c r="J133" s="47">
        <v>4550</v>
      </c>
      <c r="K133" s="47">
        <v>2748</v>
      </c>
      <c r="L133" s="47">
        <v>4350</v>
      </c>
      <c r="M133" s="47">
        <v>2797</v>
      </c>
      <c r="N133" s="47">
        <v>4350</v>
      </c>
      <c r="O133" s="47">
        <v>1721</v>
      </c>
      <c r="P133" s="47">
        <v>4350</v>
      </c>
      <c r="Q133" s="47">
        <v>5126</v>
      </c>
      <c r="R133" s="47">
        <v>5550</v>
      </c>
      <c r="S133" s="47">
        <v>4703</v>
      </c>
      <c r="T133" s="47">
        <v>5550</v>
      </c>
      <c r="U133" s="47">
        <v>1994</v>
      </c>
      <c r="V133" s="47">
        <v>5550</v>
      </c>
      <c r="W133" s="47">
        <v>5550</v>
      </c>
      <c r="X133" s="47">
        <v>5100</v>
      </c>
      <c r="Y133" s="28">
        <f t="shared" si="164"/>
        <v>-450</v>
      </c>
      <c r="Z133" s="30">
        <f t="shared" si="165"/>
        <v>-0.08108108108108109</v>
      </c>
    </row>
    <row r="134" spans="1:26" ht="12.75">
      <c r="A134" s="35">
        <v>2011</v>
      </c>
      <c r="B134" s="26" t="s">
        <v>116</v>
      </c>
      <c r="C134" s="29">
        <v>19556</v>
      </c>
      <c r="D134" s="29">
        <v>10000</v>
      </c>
      <c r="E134" s="29">
        <v>10000</v>
      </c>
      <c r="F134" s="29">
        <v>4000</v>
      </c>
      <c r="G134" s="29">
        <v>11132</v>
      </c>
      <c r="H134" s="29">
        <v>4000</v>
      </c>
      <c r="I134" s="47">
        <v>712</v>
      </c>
      <c r="J134" s="47">
        <v>4000</v>
      </c>
      <c r="K134" s="47">
        <v>696</v>
      </c>
      <c r="L134" s="47">
        <v>6500</v>
      </c>
      <c r="M134" s="47">
        <v>12129</v>
      </c>
      <c r="N134" s="47">
        <v>6500</v>
      </c>
      <c r="O134" s="47">
        <v>12258</v>
      </c>
      <c r="P134" s="47">
        <v>21725</v>
      </c>
      <c r="Q134" s="47">
        <v>15745</v>
      </c>
      <c r="R134" s="47">
        <v>19000</v>
      </c>
      <c r="S134" s="47">
        <v>24560</v>
      </c>
      <c r="T134" s="47">
        <v>19000</v>
      </c>
      <c r="U134" s="47">
        <v>7633</v>
      </c>
      <c r="V134" s="47">
        <v>19000</v>
      </c>
      <c r="W134" s="47">
        <v>19000</v>
      </c>
      <c r="X134" s="47">
        <v>14000</v>
      </c>
      <c r="Y134" s="28">
        <f t="shared" si="164"/>
        <v>-5000</v>
      </c>
      <c r="Z134" s="30">
        <f t="shared" si="165"/>
        <v>-0.2631578947368421</v>
      </c>
    </row>
    <row r="135" spans="1:26" ht="12.75">
      <c r="A135" s="35">
        <v>2018</v>
      </c>
      <c r="B135" s="26" t="s">
        <v>117</v>
      </c>
      <c r="C135" s="29"/>
      <c r="D135" s="29">
        <v>3400</v>
      </c>
      <c r="E135" s="29">
        <v>3400</v>
      </c>
      <c r="F135" s="29">
        <v>3400</v>
      </c>
      <c r="G135" s="29">
        <v>675</v>
      </c>
      <c r="H135" s="29">
        <v>2400</v>
      </c>
      <c r="I135" s="47">
        <v>28</v>
      </c>
      <c r="J135" s="47">
        <v>2400</v>
      </c>
      <c r="K135" s="47">
        <v>0</v>
      </c>
      <c r="L135" s="47">
        <v>2400</v>
      </c>
      <c r="M135" s="47">
        <v>376</v>
      </c>
      <c r="N135" s="47">
        <v>2400</v>
      </c>
      <c r="O135" s="47">
        <v>0</v>
      </c>
      <c r="P135" s="47">
        <v>2400</v>
      </c>
      <c r="Q135" s="47">
        <v>235</v>
      </c>
      <c r="R135" s="47">
        <v>2400</v>
      </c>
      <c r="S135" s="47">
        <v>0</v>
      </c>
      <c r="T135" s="47">
        <v>2400</v>
      </c>
      <c r="U135" s="47">
        <v>516</v>
      </c>
      <c r="V135" s="47">
        <v>2400</v>
      </c>
      <c r="W135" s="47">
        <v>2400</v>
      </c>
      <c r="X135" s="47">
        <v>2400</v>
      </c>
      <c r="Y135" s="28">
        <f t="shared" si="164"/>
        <v>0</v>
      </c>
      <c r="Z135" s="30">
        <f t="shared" si="165"/>
        <v>0</v>
      </c>
    </row>
    <row r="136" spans="1:26" ht="12.75">
      <c r="A136" s="35">
        <v>2019</v>
      </c>
      <c r="B136" s="26" t="s">
        <v>118</v>
      </c>
      <c r="C136" s="29"/>
      <c r="D136" s="29">
        <v>950</v>
      </c>
      <c r="E136" s="29">
        <v>950</v>
      </c>
      <c r="F136" s="29">
        <v>950</v>
      </c>
      <c r="G136" s="29">
        <v>498</v>
      </c>
      <c r="H136" s="29">
        <v>950</v>
      </c>
      <c r="I136" s="47">
        <v>600</v>
      </c>
      <c r="J136" s="47">
        <v>950</v>
      </c>
      <c r="K136" s="47">
        <v>1157</v>
      </c>
      <c r="L136" s="47">
        <v>950</v>
      </c>
      <c r="M136" s="47">
        <v>868</v>
      </c>
      <c r="N136" s="47">
        <v>950</v>
      </c>
      <c r="O136" s="47">
        <v>903</v>
      </c>
      <c r="P136" s="47">
        <v>950</v>
      </c>
      <c r="Q136" s="47">
        <v>1160</v>
      </c>
      <c r="R136" s="47">
        <v>950</v>
      </c>
      <c r="S136" s="47">
        <v>405</v>
      </c>
      <c r="T136" s="47">
        <v>950</v>
      </c>
      <c r="U136" s="47">
        <v>400</v>
      </c>
      <c r="V136" s="47">
        <v>950</v>
      </c>
      <c r="W136" s="47">
        <v>950</v>
      </c>
      <c r="X136" s="47">
        <v>9000</v>
      </c>
      <c r="Y136" s="28">
        <f t="shared" si="164"/>
        <v>8050</v>
      </c>
      <c r="Z136" s="30">
        <f t="shared" si="165"/>
        <v>8.473684210526315</v>
      </c>
    </row>
    <row r="137" spans="1:26" ht="12.75">
      <c r="A137" s="35">
        <v>2034</v>
      </c>
      <c r="B137" s="26" t="s">
        <v>119</v>
      </c>
      <c r="C137" s="29">
        <v>1557</v>
      </c>
      <c r="D137" s="29">
        <v>1725</v>
      </c>
      <c r="E137" s="29">
        <v>1725</v>
      </c>
      <c r="F137" s="29">
        <v>1725</v>
      </c>
      <c r="G137" s="29">
        <v>1705</v>
      </c>
      <c r="H137" s="29">
        <v>1725</v>
      </c>
      <c r="I137" s="47">
        <v>1555</v>
      </c>
      <c r="J137" s="47">
        <v>1725</v>
      </c>
      <c r="K137" s="47">
        <v>1704</v>
      </c>
      <c r="L137" s="47">
        <v>1725</v>
      </c>
      <c r="M137" s="47">
        <v>1672</v>
      </c>
      <c r="N137" s="47">
        <v>1725</v>
      </c>
      <c r="O137" s="47">
        <v>1533</v>
      </c>
      <c r="P137" s="47">
        <v>1725</v>
      </c>
      <c r="Q137" s="47">
        <v>1725</v>
      </c>
      <c r="R137" s="47">
        <v>1725</v>
      </c>
      <c r="S137" s="47">
        <v>1458</v>
      </c>
      <c r="T137" s="47">
        <v>1725</v>
      </c>
      <c r="U137" s="47">
        <v>745</v>
      </c>
      <c r="V137" s="47">
        <v>1725</v>
      </c>
      <c r="W137" s="47">
        <v>1725</v>
      </c>
      <c r="X137" s="47">
        <v>1725</v>
      </c>
      <c r="Y137" s="28">
        <f t="shared" si="164"/>
        <v>0</v>
      </c>
      <c r="Z137" s="30">
        <f t="shared" si="165"/>
        <v>0</v>
      </c>
    </row>
    <row r="138" spans="1:26" ht="12.75">
      <c r="A138" s="35">
        <v>3006</v>
      </c>
      <c r="B138" s="26" t="s">
        <v>120</v>
      </c>
      <c r="C138" s="29">
        <v>618</v>
      </c>
      <c r="D138" s="29">
        <v>700</v>
      </c>
      <c r="E138" s="29">
        <v>700</v>
      </c>
      <c r="F138" s="29">
        <v>700</v>
      </c>
      <c r="G138" s="29">
        <v>700</v>
      </c>
      <c r="H138" s="29">
        <v>700</v>
      </c>
      <c r="I138" s="47">
        <v>635</v>
      </c>
      <c r="J138" s="47">
        <v>700</v>
      </c>
      <c r="K138" s="47">
        <v>622</v>
      </c>
      <c r="L138" s="47">
        <v>700</v>
      </c>
      <c r="M138" s="47">
        <v>697</v>
      </c>
      <c r="N138" s="47">
        <v>700</v>
      </c>
      <c r="O138" s="47">
        <v>494</v>
      </c>
      <c r="P138" s="47">
        <v>700</v>
      </c>
      <c r="Q138" s="47">
        <v>755</v>
      </c>
      <c r="R138" s="47">
        <v>700</v>
      </c>
      <c r="S138" s="47">
        <v>732</v>
      </c>
      <c r="T138" s="47">
        <v>700</v>
      </c>
      <c r="U138" s="47">
        <v>688</v>
      </c>
      <c r="V138" s="47">
        <v>700</v>
      </c>
      <c r="W138" s="47">
        <v>700</v>
      </c>
      <c r="X138" s="47">
        <v>700</v>
      </c>
      <c r="Y138" s="28">
        <f t="shared" si="164"/>
        <v>0</v>
      </c>
      <c r="Z138" s="30">
        <f t="shared" si="165"/>
        <v>0</v>
      </c>
    </row>
    <row r="139" spans="1:26" ht="12.75">
      <c r="A139" s="35">
        <v>3020</v>
      </c>
      <c r="B139" s="26" t="s">
        <v>121</v>
      </c>
      <c r="C139" s="29">
        <v>163</v>
      </c>
      <c r="D139" s="29">
        <v>300</v>
      </c>
      <c r="E139" s="29">
        <v>300</v>
      </c>
      <c r="F139" s="29">
        <v>300</v>
      </c>
      <c r="G139" s="29">
        <v>243</v>
      </c>
      <c r="H139" s="29">
        <v>300</v>
      </c>
      <c r="I139" s="47">
        <v>300</v>
      </c>
      <c r="J139" s="47">
        <v>300</v>
      </c>
      <c r="K139" s="47">
        <v>234</v>
      </c>
      <c r="L139" s="47">
        <v>300</v>
      </c>
      <c r="M139" s="47">
        <v>295</v>
      </c>
      <c r="N139" s="47">
        <v>300</v>
      </c>
      <c r="O139" s="47">
        <v>284</v>
      </c>
      <c r="P139" s="47">
        <v>300</v>
      </c>
      <c r="Q139" s="47">
        <v>315</v>
      </c>
      <c r="R139" s="47">
        <v>300</v>
      </c>
      <c r="S139" s="47">
        <v>325</v>
      </c>
      <c r="T139" s="47">
        <v>300</v>
      </c>
      <c r="U139" s="47">
        <v>543</v>
      </c>
      <c r="V139" s="47">
        <v>300</v>
      </c>
      <c r="W139" s="47">
        <v>500</v>
      </c>
      <c r="X139" s="47">
        <v>400</v>
      </c>
      <c r="Y139" s="28">
        <f t="shared" si="164"/>
        <v>100</v>
      </c>
      <c r="Z139" s="30">
        <f t="shared" si="165"/>
        <v>0.3333333333333333</v>
      </c>
    </row>
    <row r="140" spans="1:26" ht="12.75">
      <c r="A140" s="39"/>
      <c r="B140" s="26" t="s">
        <v>113</v>
      </c>
      <c r="C140" s="34">
        <f aca="true" t="shared" si="169" ref="C140:L140">SUM(C128:C139)</f>
        <v>36958</v>
      </c>
      <c r="D140" s="34">
        <f t="shared" si="169"/>
        <v>30105</v>
      </c>
      <c r="E140" s="34">
        <f t="shared" si="169"/>
        <v>30255</v>
      </c>
      <c r="F140" s="31">
        <f t="shared" si="169"/>
        <v>24575</v>
      </c>
      <c r="G140" s="34">
        <f t="shared" si="169"/>
        <v>28298</v>
      </c>
      <c r="H140" s="31">
        <f t="shared" si="169"/>
        <v>24895</v>
      </c>
      <c r="I140" s="31">
        <f t="shared" si="169"/>
        <v>16153</v>
      </c>
      <c r="J140" s="31">
        <f t="shared" si="169"/>
        <v>26895</v>
      </c>
      <c r="K140" s="31">
        <f t="shared" si="169"/>
        <v>16967</v>
      </c>
      <c r="L140" s="31">
        <f t="shared" si="169"/>
        <v>29285</v>
      </c>
      <c r="M140" s="31">
        <f aca="true" t="shared" si="170" ref="M140:R140">SUM(M128:M139)</f>
        <v>30010</v>
      </c>
      <c r="N140" s="31">
        <f t="shared" si="170"/>
        <v>29675</v>
      </c>
      <c r="O140" s="31">
        <f t="shared" si="170"/>
        <v>28085</v>
      </c>
      <c r="P140" s="31">
        <f t="shared" si="170"/>
        <v>45341</v>
      </c>
      <c r="Q140" s="31">
        <f t="shared" si="170"/>
        <v>35264</v>
      </c>
      <c r="R140" s="31">
        <f t="shared" si="170"/>
        <v>44752</v>
      </c>
      <c r="S140" s="31">
        <f aca="true" t="shared" si="171" ref="S140:X140">SUM(S128:S139)</f>
        <v>43741</v>
      </c>
      <c r="T140" s="31">
        <f t="shared" si="171"/>
        <v>44800</v>
      </c>
      <c r="U140" s="31">
        <f t="shared" si="171"/>
        <v>23802</v>
      </c>
      <c r="V140" s="31">
        <f t="shared" si="171"/>
        <v>44800</v>
      </c>
      <c r="W140" s="31">
        <f t="shared" si="171"/>
        <v>45000</v>
      </c>
      <c r="X140" s="31">
        <f t="shared" si="171"/>
        <v>47850</v>
      </c>
      <c r="Y140" s="34">
        <f t="shared" si="164"/>
        <v>3050</v>
      </c>
      <c r="Z140" s="32">
        <f t="shared" si="165"/>
        <v>0.06808035714285714</v>
      </c>
    </row>
    <row r="141" spans="1:26" ht="12.75">
      <c r="A141" s="39"/>
      <c r="B141" s="26" t="s">
        <v>122</v>
      </c>
      <c r="C141" s="34">
        <f aca="true" t="shared" si="172" ref="C141:R141">SUM(C127+C140)</f>
        <v>247417</v>
      </c>
      <c r="D141" s="34">
        <f t="shared" si="172"/>
        <v>249960</v>
      </c>
      <c r="E141" s="34">
        <f t="shared" si="172"/>
        <v>254490</v>
      </c>
      <c r="F141" s="34">
        <f t="shared" si="172"/>
        <v>263325</v>
      </c>
      <c r="G141" s="34">
        <f t="shared" si="172"/>
        <v>272105</v>
      </c>
      <c r="H141" s="34">
        <f t="shared" si="172"/>
        <v>274817</v>
      </c>
      <c r="I141" s="34">
        <f t="shared" si="172"/>
        <v>268103</v>
      </c>
      <c r="J141" s="34">
        <f t="shared" si="172"/>
        <v>266328</v>
      </c>
      <c r="K141" s="34">
        <f t="shared" si="172"/>
        <v>259478</v>
      </c>
      <c r="L141" s="34">
        <f t="shared" si="172"/>
        <v>277621</v>
      </c>
      <c r="M141" s="34">
        <f t="shared" si="172"/>
        <v>275284</v>
      </c>
      <c r="N141" s="34">
        <f t="shared" si="172"/>
        <v>292817</v>
      </c>
      <c r="O141" s="34">
        <f t="shared" si="172"/>
        <v>297519</v>
      </c>
      <c r="P141" s="34">
        <f t="shared" si="172"/>
        <v>325365</v>
      </c>
      <c r="Q141" s="34">
        <f t="shared" si="172"/>
        <v>315725</v>
      </c>
      <c r="R141" s="34">
        <f t="shared" si="172"/>
        <v>337428</v>
      </c>
      <c r="S141" s="34">
        <f aca="true" t="shared" si="173" ref="S141:X141">SUM(S127+S140)</f>
        <v>334193</v>
      </c>
      <c r="T141" s="34">
        <f t="shared" si="173"/>
        <v>348742.97152</v>
      </c>
      <c r="U141" s="34">
        <f t="shared" si="173"/>
        <v>331102</v>
      </c>
      <c r="V141" s="34">
        <f t="shared" si="173"/>
        <v>357074</v>
      </c>
      <c r="W141" s="34">
        <f t="shared" si="173"/>
        <v>357266</v>
      </c>
      <c r="X141" s="34">
        <f t="shared" si="173"/>
        <v>360116</v>
      </c>
      <c r="Y141" s="34">
        <f t="shared" si="164"/>
        <v>3042</v>
      </c>
      <c r="Z141" s="32">
        <f>SUM(Y141/V141)</f>
        <v>0.00851924250995592</v>
      </c>
    </row>
    <row r="142" spans="1:26" ht="12.75">
      <c r="A142" s="1">
        <v>130</v>
      </c>
      <c r="B142" s="2" t="s">
        <v>21</v>
      </c>
      <c r="C142" s="1" t="s">
        <v>1</v>
      </c>
      <c r="D142" s="3" t="s">
        <v>2</v>
      </c>
      <c r="E142" s="3" t="s">
        <v>1</v>
      </c>
      <c r="F142" s="3" t="s">
        <v>2</v>
      </c>
      <c r="G142" s="3" t="s">
        <v>1</v>
      </c>
      <c r="H142" s="3" t="s">
        <v>2</v>
      </c>
      <c r="I142" s="3" t="s">
        <v>1</v>
      </c>
      <c r="J142" s="3" t="s">
        <v>2</v>
      </c>
      <c r="K142" s="3" t="s">
        <v>1</v>
      </c>
      <c r="L142" s="3" t="s">
        <v>2</v>
      </c>
      <c r="M142" s="3" t="s">
        <v>1</v>
      </c>
      <c r="N142" s="3" t="s">
        <v>2</v>
      </c>
      <c r="O142" s="3" t="s">
        <v>1</v>
      </c>
      <c r="P142" s="3" t="s">
        <v>2</v>
      </c>
      <c r="Q142" s="3" t="s">
        <v>3</v>
      </c>
      <c r="R142" s="3" t="s">
        <v>2</v>
      </c>
      <c r="S142" s="3" t="s">
        <v>1</v>
      </c>
      <c r="T142" s="3" t="s">
        <v>2</v>
      </c>
      <c r="U142" s="3" t="s">
        <v>3</v>
      </c>
      <c r="V142" s="3" t="s">
        <v>2</v>
      </c>
      <c r="W142" s="3" t="s">
        <v>267</v>
      </c>
      <c r="X142" s="3" t="s">
        <v>2</v>
      </c>
      <c r="Y142" s="3" t="s">
        <v>4</v>
      </c>
      <c r="Z142" s="3" t="s">
        <v>5</v>
      </c>
    </row>
    <row r="143" spans="1:26" ht="12.75">
      <c r="A143" s="1"/>
      <c r="B143" s="2"/>
      <c r="C143" s="1" t="s">
        <v>6</v>
      </c>
      <c r="D143" s="3" t="s">
        <v>7</v>
      </c>
      <c r="E143" s="3" t="s">
        <v>7</v>
      </c>
      <c r="F143" s="3" t="s">
        <v>8</v>
      </c>
      <c r="G143" s="3" t="s">
        <v>8</v>
      </c>
      <c r="H143" s="3" t="s">
        <v>9</v>
      </c>
      <c r="I143" s="3" t="s">
        <v>9</v>
      </c>
      <c r="J143" s="3" t="s">
        <v>10</v>
      </c>
      <c r="K143" s="3" t="s">
        <v>10</v>
      </c>
      <c r="L143" s="3" t="s">
        <v>11</v>
      </c>
      <c r="M143" s="3" t="s">
        <v>11</v>
      </c>
      <c r="N143" s="3" t="s">
        <v>12</v>
      </c>
      <c r="O143" s="3" t="s">
        <v>13</v>
      </c>
      <c r="P143" s="3" t="s">
        <v>14</v>
      </c>
      <c r="Q143" s="3" t="s">
        <v>14</v>
      </c>
      <c r="R143" s="3" t="s">
        <v>15</v>
      </c>
      <c r="S143" s="3" t="s">
        <v>16</v>
      </c>
      <c r="T143" s="3" t="s">
        <v>17</v>
      </c>
      <c r="U143" s="3" t="s">
        <v>17</v>
      </c>
      <c r="V143" s="3" t="s">
        <v>18</v>
      </c>
      <c r="W143" s="3" t="s">
        <v>18</v>
      </c>
      <c r="X143" s="3" t="s">
        <v>264</v>
      </c>
      <c r="Y143" s="3" t="s">
        <v>266</v>
      </c>
      <c r="Z143" s="3" t="s">
        <v>266</v>
      </c>
    </row>
    <row r="144" spans="1:26" ht="12.75">
      <c r="A144" s="35">
        <v>2004</v>
      </c>
      <c r="B144" s="26" t="s">
        <v>72</v>
      </c>
      <c r="C144" s="29">
        <v>1133</v>
      </c>
      <c r="D144" s="29">
        <v>2500</v>
      </c>
      <c r="E144" s="29">
        <v>1854</v>
      </c>
      <c r="F144" s="29">
        <v>2500</v>
      </c>
      <c r="G144" s="29">
        <v>1825</v>
      </c>
      <c r="H144" s="29">
        <v>2500</v>
      </c>
      <c r="I144" s="29">
        <v>1015</v>
      </c>
      <c r="J144" s="29">
        <v>2500</v>
      </c>
      <c r="K144" s="29">
        <v>909</v>
      </c>
      <c r="L144" s="29">
        <v>2500</v>
      </c>
      <c r="M144" s="29">
        <v>0</v>
      </c>
      <c r="N144" s="29">
        <v>2500</v>
      </c>
      <c r="O144" s="29">
        <v>1186</v>
      </c>
      <c r="P144" s="29">
        <v>2500</v>
      </c>
      <c r="Q144" s="29">
        <v>2503</v>
      </c>
      <c r="R144" s="29">
        <v>2500</v>
      </c>
      <c r="S144" s="29">
        <v>16</v>
      </c>
      <c r="T144" s="29">
        <v>2500</v>
      </c>
      <c r="U144" s="29">
        <v>513</v>
      </c>
      <c r="V144" s="29">
        <v>2000</v>
      </c>
      <c r="W144" s="29">
        <v>600</v>
      </c>
      <c r="X144" s="29">
        <v>0</v>
      </c>
      <c r="Y144" s="28">
        <f>SUM(X144-V144)</f>
        <v>-2000</v>
      </c>
      <c r="Z144" s="45">
        <f>SUM(Y144/V144)</f>
        <v>-1</v>
      </c>
    </row>
    <row r="145" spans="1:26" ht="12.75">
      <c r="A145" s="35">
        <v>2007</v>
      </c>
      <c r="B145" s="26" t="s">
        <v>123</v>
      </c>
      <c r="C145" s="29">
        <v>1556</v>
      </c>
      <c r="D145" s="29">
        <v>1500</v>
      </c>
      <c r="E145" s="29">
        <v>1089</v>
      </c>
      <c r="F145" s="29">
        <v>1500</v>
      </c>
      <c r="G145" s="29">
        <v>1383</v>
      </c>
      <c r="H145" s="29">
        <v>1500</v>
      </c>
      <c r="I145" s="29">
        <v>1133</v>
      </c>
      <c r="J145" s="29">
        <v>600</v>
      </c>
      <c r="K145" s="29">
        <v>416</v>
      </c>
      <c r="L145" s="29">
        <v>600</v>
      </c>
      <c r="M145" s="29">
        <v>250</v>
      </c>
      <c r="N145" s="29">
        <v>600</v>
      </c>
      <c r="O145" s="29">
        <v>250</v>
      </c>
      <c r="P145" s="29">
        <v>600</v>
      </c>
      <c r="Q145" s="29">
        <v>979</v>
      </c>
      <c r="R145" s="29">
        <v>600</v>
      </c>
      <c r="S145" s="29">
        <v>275</v>
      </c>
      <c r="T145" s="29">
        <v>600</v>
      </c>
      <c r="U145" s="29">
        <v>275</v>
      </c>
      <c r="V145" s="29">
        <v>0</v>
      </c>
      <c r="W145" s="29">
        <v>0</v>
      </c>
      <c r="X145" s="29">
        <v>0</v>
      </c>
      <c r="Y145" s="28">
        <f>SUM(X145-V145)</f>
        <v>0</v>
      </c>
      <c r="Z145" s="45"/>
    </row>
    <row r="146" spans="1:26" ht="12.75">
      <c r="A146" s="35">
        <v>2009</v>
      </c>
      <c r="B146" s="26" t="s">
        <v>124</v>
      </c>
      <c r="C146" s="29">
        <v>4565</v>
      </c>
      <c r="D146" s="29">
        <v>6500</v>
      </c>
      <c r="E146" s="29">
        <v>8491</v>
      </c>
      <c r="F146" s="29">
        <v>4500</v>
      </c>
      <c r="G146" s="29">
        <v>1570</v>
      </c>
      <c r="H146" s="29">
        <v>4500</v>
      </c>
      <c r="I146" s="29">
        <v>4270</v>
      </c>
      <c r="J146" s="29">
        <v>1000</v>
      </c>
      <c r="K146" s="29">
        <v>1188</v>
      </c>
      <c r="L146" s="29">
        <v>1000</v>
      </c>
      <c r="M146" s="29">
        <v>707</v>
      </c>
      <c r="N146" s="29">
        <v>1000</v>
      </c>
      <c r="O146" s="29">
        <v>669</v>
      </c>
      <c r="P146" s="29">
        <v>1000</v>
      </c>
      <c r="Q146" s="29">
        <v>468</v>
      </c>
      <c r="R146" s="29">
        <v>1000</v>
      </c>
      <c r="S146" s="29">
        <v>338</v>
      </c>
      <c r="T146" s="29">
        <v>1000</v>
      </c>
      <c r="U146" s="29">
        <v>442</v>
      </c>
      <c r="V146" s="29">
        <v>500</v>
      </c>
      <c r="W146" s="29">
        <v>500</v>
      </c>
      <c r="X146" s="29">
        <v>500</v>
      </c>
      <c r="Y146" s="28">
        <f>SUM(X146-V146)</f>
        <v>0</v>
      </c>
      <c r="Z146" s="45">
        <f>SUM(Y146/V146)</f>
        <v>0</v>
      </c>
    </row>
    <row r="147" spans="1:26" ht="12.75">
      <c r="A147" s="39">
        <v>130</v>
      </c>
      <c r="B147" s="26" t="s">
        <v>21</v>
      </c>
      <c r="C147" s="31">
        <f>SUM(C144:C146)</f>
        <v>7254</v>
      </c>
      <c r="D147" s="31">
        <f aca="true" t="shared" si="174" ref="D147:O147">SUM(D144:D146)</f>
        <v>10500</v>
      </c>
      <c r="E147" s="31">
        <f t="shared" si="174"/>
        <v>11434</v>
      </c>
      <c r="F147" s="31">
        <f t="shared" si="174"/>
        <v>8500</v>
      </c>
      <c r="G147" s="31">
        <f t="shared" si="174"/>
        <v>4778</v>
      </c>
      <c r="H147" s="31">
        <f t="shared" si="174"/>
        <v>8500</v>
      </c>
      <c r="I147" s="31">
        <f t="shared" si="174"/>
        <v>6418</v>
      </c>
      <c r="J147" s="31">
        <f t="shared" si="174"/>
        <v>4100</v>
      </c>
      <c r="K147" s="31">
        <f t="shared" si="174"/>
        <v>2513</v>
      </c>
      <c r="L147" s="31">
        <f t="shared" si="174"/>
        <v>4100</v>
      </c>
      <c r="M147" s="31">
        <f t="shared" si="174"/>
        <v>957</v>
      </c>
      <c r="N147" s="31">
        <f t="shared" si="174"/>
        <v>4100</v>
      </c>
      <c r="O147" s="31">
        <f t="shared" si="174"/>
        <v>2105</v>
      </c>
      <c r="P147" s="31">
        <f aca="true" t="shared" si="175" ref="P147:X147">SUM(P144:P146)</f>
        <v>4100</v>
      </c>
      <c r="Q147" s="31">
        <f t="shared" si="175"/>
        <v>3950</v>
      </c>
      <c r="R147" s="31">
        <f t="shared" si="175"/>
        <v>4100</v>
      </c>
      <c r="S147" s="31">
        <f t="shared" si="175"/>
        <v>629</v>
      </c>
      <c r="T147" s="31">
        <f t="shared" si="175"/>
        <v>4100</v>
      </c>
      <c r="U147" s="31">
        <f t="shared" si="175"/>
        <v>1230</v>
      </c>
      <c r="V147" s="31">
        <f t="shared" si="175"/>
        <v>2500</v>
      </c>
      <c r="W147" s="31">
        <f t="shared" si="175"/>
        <v>1100</v>
      </c>
      <c r="X147" s="31">
        <f t="shared" si="175"/>
        <v>500</v>
      </c>
      <c r="Y147" s="34">
        <f>SUM(X147-V147)</f>
        <v>-2000</v>
      </c>
      <c r="Z147" s="46">
        <f>SUM(Y147/V147)</f>
        <v>-0.8</v>
      </c>
    </row>
    <row r="148" spans="1:26" ht="12.75">
      <c r="A148" s="1">
        <v>135</v>
      </c>
      <c r="B148" s="2" t="s">
        <v>125</v>
      </c>
      <c r="C148" s="1" t="s">
        <v>1</v>
      </c>
      <c r="D148" s="3" t="s">
        <v>2</v>
      </c>
      <c r="E148" s="3" t="s">
        <v>1</v>
      </c>
      <c r="F148" s="3" t="s">
        <v>2</v>
      </c>
      <c r="G148" s="3" t="s">
        <v>1</v>
      </c>
      <c r="H148" s="3" t="s">
        <v>2</v>
      </c>
      <c r="I148" s="3" t="s">
        <v>1</v>
      </c>
      <c r="J148" s="3" t="s">
        <v>2</v>
      </c>
      <c r="K148" s="3" t="s">
        <v>1</v>
      </c>
      <c r="L148" s="3" t="s">
        <v>2</v>
      </c>
      <c r="M148" s="3" t="s">
        <v>1</v>
      </c>
      <c r="N148" s="3" t="s">
        <v>2</v>
      </c>
      <c r="O148" s="3" t="s">
        <v>1</v>
      </c>
      <c r="P148" s="3" t="s">
        <v>2</v>
      </c>
      <c r="Q148" s="3" t="s">
        <v>3</v>
      </c>
      <c r="R148" s="3" t="s">
        <v>2</v>
      </c>
      <c r="S148" s="3" t="s">
        <v>1</v>
      </c>
      <c r="T148" s="3" t="s">
        <v>2</v>
      </c>
      <c r="U148" s="3" t="s">
        <v>3</v>
      </c>
      <c r="V148" s="3" t="s">
        <v>2</v>
      </c>
      <c r="W148" s="3" t="s">
        <v>267</v>
      </c>
      <c r="X148" s="3" t="s">
        <v>2</v>
      </c>
      <c r="Y148" s="3" t="s">
        <v>4</v>
      </c>
      <c r="Z148" s="3" t="s">
        <v>5</v>
      </c>
    </row>
    <row r="149" spans="1:26" ht="12.75">
      <c r="A149" s="1"/>
      <c r="B149" s="2"/>
      <c r="C149" s="1" t="s">
        <v>6</v>
      </c>
      <c r="D149" s="3" t="s">
        <v>7</v>
      </c>
      <c r="E149" s="3" t="s">
        <v>7</v>
      </c>
      <c r="F149" s="3" t="s">
        <v>8</v>
      </c>
      <c r="G149" s="3" t="s">
        <v>8</v>
      </c>
      <c r="H149" s="3" t="s">
        <v>9</v>
      </c>
      <c r="I149" s="3" t="s">
        <v>9</v>
      </c>
      <c r="J149" s="3" t="s">
        <v>10</v>
      </c>
      <c r="K149" s="3" t="s">
        <v>10</v>
      </c>
      <c r="L149" s="3" t="s">
        <v>11</v>
      </c>
      <c r="M149" s="3" t="s">
        <v>11</v>
      </c>
      <c r="N149" s="3" t="s">
        <v>12</v>
      </c>
      <c r="O149" s="3" t="s">
        <v>13</v>
      </c>
      <c r="P149" s="3" t="s">
        <v>14</v>
      </c>
      <c r="Q149" s="3" t="s">
        <v>14</v>
      </c>
      <c r="R149" s="3" t="s">
        <v>15</v>
      </c>
      <c r="S149" s="3" t="s">
        <v>16</v>
      </c>
      <c r="T149" s="3" t="s">
        <v>17</v>
      </c>
      <c r="U149" s="3" t="s">
        <v>17</v>
      </c>
      <c r="V149" s="3" t="s">
        <v>18</v>
      </c>
      <c r="W149" s="3" t="s">
        <v>18</v>
      </c>
      <c r="X149" s="3" t="s">
        <v>264</v>
      </c>
      <c r="Y149" s="3" t="s">
        <v>266</v>
      </c>
      <c r="Z149" s="3" t="s">
        <v>266</v>
      </c>
    </row>
    <row r="150" spans="1:26" ht="12.75">
      <c r="A150" s="35">
        <v>2010</v>
      </c>
      <c r="B150" s="26" t="s">
        <v>126</v>
      </c>
      <c r="C150" s="29">
        <v>42260</v>
      </c>
      <c r="D150" s="29">
        <v>45000</v>
      </c>
      <c r="E150" s="29">
        <v>41677</v>
      </c>
      <c r="F150" s="29">
        <v>45000</v>
      </c>
      <c r="G150" s="29">
        <v>24996</v>
      </c>
      <c r="H150" s="29">
        <v>40000</v>
      </c>
      <c r="I150" s="29">
        <v>32896</v>
      </c>
      <c r="J150" s="29">
        <v>35000</v>
      </c>
      <c r="K150" s="29">
        <v>39714</v>
      </c>
      <c r="L150" s="29">
        <v>35000</v>
      </c>
      <c r="M150" s="29">
        <v>37610</v>
      </c>
      <c r="N150" s="29">
        <v>40000</v>
      </c>
      <c r="O150" s="29">
        <v>37210</v>
      </c>
      <c r="P150" s="29">
        <v>40000</v>
      </c>
      <c r="Q150" s="29">
        <v>50869</v>
      </c>
      <c r="R150" s="29">
        <v>41000</v>
      </c>
      <c r="S150" s="29">
        <v>24260</v>
      </c>
      <c r="T150" s="29">
        <v>41000</v>
      </c>
      <c r="U150" s="29">
        <v>17100</v>
      </c>
      <c r="V150" s="29">
        <v>30000</v>
      </c>
      <c r="W150" s="29">
        <v>20000</v>
      </c>
      <c r="X150" s="29">
        <v>25000</v>
      </c>
      <c r="Y150" s="29">
        <f>SUM(X150-V150)</f>
        <v>-5000</v>
      </c>
      <c r="Z150" s="45">
        <f>SUM(Y150/V150)</f>
        <v>-0.16666666666666666</v>
      </c>
    </row>
    <row r="151" spans="1:26" ht="12.75">
      <c r="A151" s="35">
        <v>2011</v>
      </c>
      <c r="B151" s="26" t="s">
        <v>127</v>
      </c>
      <c r="C151" s="29">
        <v>18821</v>
      </c>
      <c r="D151" s="29">
        <v>23000</v>
      </c>
      <c r="E151" s="29">
        <v>24193</v>
      </c>
      <c r="F151" s="29">
        <v>23000</v>
      </c>
      <c r="G151" s="29">
        <v>22417</v>
      </c>
      <c r="H151" s="29">
        <v>23000</v>
      </c>
      <c r="I151" s="29">
        <v>27219</v>
      </c>
      <c r="J151" s="29">
        <v>23000</v>
      </c>
      <c r="K151" s="29">
        <v>21785</v>
      </c>
      <c r="L151" s="29">
        <v>23000</v>
      </c>
      <c r="M151" s="29">
        <v>23200</v>
      </c>
      <c r="N151" s="29">
        <v>23500</v>
      </c>
      <c r="O151" s="29">
        <v>26000</v>
      </c>
      <c r="P151" s="29">
        <v>23500</v>
      </c>
      <c r="Q151" s="29">
        <v>21000</v>
      </c>
      <c r="R151" s="29">
        <v>24000</v>
      </c>
      <c r="S151" s="29">
        <v>30800</v>
      </c>
      <c r="T151" s="29">
        <v>25000</v>
      </c>
      <c r="U151" s="29">
        <v>25900</v>
      </c>
      <c r="V151" s="29">
        <v>28000</v>
      </c>
      <c r="W151" s="29">
        <v>28000</v>
      </c>
      <c r="X151" s="29">
        <v>28000</v>
      </c>
      <c r="Y151" s="29">
        <f>SUM(X151-V151)</f>
        <v>0</v>
      </c>
      <c r="Z151" s="45">
        <f>SUM(Y151/V151)</f>
        <v>0</v>
      </c>
    </row>
    <row r="152" spans="1:26" ht="12.75">
      <c r="A152" s="39">
        <v>135</v>
      </c>
      <c r="B152" s="26" t="s">
        <v>22</v>
      </c>
      <c r="C152" s="31">
        <f aca="true" t="shared" si="176" ref="C152:Q152">SUM(C150:C151)</f>
        <v>61081</v>
      </c>
      <c r="D152" s="31">
        <f t="shared" si="176"/>
        <v>68000</v>
      </c>
      <c r="E152" s="31">
        <f t="shared" si="176"/>
        <v>65870</v>
      </c>
      <c r="F152" s="31">
        <f t="shared" si="176"/>
        <v>68000</v>
      </c>
      <c r="G152" s="31">
        <f>SUM(G150:G151)</f>
        <v>47413</v>
      </c>
      <c r="H152" s="31">
        <f t="shared" si="176"/>
        <v>63000</v>
      </c>
      <c r="I152" s="31">
        <f t="shared" si="176"/>
        <v>60115</v>
      </c>
      <c r="J152" s="31">
        <f t="shared" si="176"/>
        <v>58000</v>
      </c>
      <c r="K152" s="31">
        <f t="shared" si="176"/>
        <v>61499</v>
      </c>
      <c r="L152" s="31">
        <f t="shared" si="176"/>
        <v>58000</v>
      </c>
      <c r="M152" s="31">
        <f t="shared" si="176"/>
        <v>60810</v>
      </c>
      <c r="N152" s="31">
        <f t="shared" si="176"/>
        <v>63500</v>
      </c>
      <c r="O152" s="31">
        <f t="shared" si="176"/>
        <v>63210</v>
      </c>
      <c r="P152" s="31">
        <f t="shared" si="176"/>
        <v>63500</v>
      </c>
      <c r="Q152" s="31">
        <f t="shared" si="176"/>
        <v>71869</v>
      </c>
      <c r="R152" s="31">
        <f aca="true" t="shared" si="177" ref="R152:X152">SUM(R150:R151)</f>
        <v>65000</v>
      </c>
      <c r="S152" s="31">
        <f t="shared" si="177"/>
        <v>55060</v>
      </c>
      <c r="T152" s="31">
        <f t="shared" si="177"/>
        <v>66000</v>
      </c>
      <c r="U152" s="31">
        <f t="shared" si="177"/>
        <v>43000</v>
      </c>
      <c r="V152" s="31">
        <f t="shared" si="177"/>
        <v>58000</v>
      </c>
      <c r="W152" s="31">
        <f t="shared" si="177"/>
        <v>48000</v>
      </c>
      <c r="X152" s="31">
        <f t="shared" si="177"/>
        <v>53000</v>
      </c>
      <c r="Y152" s="31">
        <f>SUM(X152-V152)</f>
        <v>-5000</v>
      </c>
      <c r="Z152" s="46">
        <f>SUM(Y152/V152)</f>
        <v>-0.08620689655172414</v>
      </c>
    </row>
    <row r="153" spans="1:26" ht="12.75">
      <c r="A153" s="39"/>
      <c r="B153" s="26"/>
      <c r="C153" s="31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>
      <c r="A154" s="1">
        <v>140</v>
      </c>
      <c r="B154" s="2" t="s">
        <v>23</v>
      </c>
      <c r="C154" s="1" t="s">
        <v>1</v>
      </c>
      <c r="D154" s="3" t="s">
        <v>2</v>
      </c>
      <c r="E154" s="3" t="s">
        <v>1</v>
      </c>
      <c r="F154" s="3" t="s">
        <v>2</v>
      </c>
      <c r="G154" s="3" t="s">
        <v>1</v>
      </c>
      <c r="H154" s="3" t="s">
        <v>2</v>
      </c>
      <c r="I154" s="3" t="s">
        <v>1</v>
      </c>
      <c r="J154" s="3" t="s">
        <v>2</v>
      </c>
      <c r="K154" s="3" t="s">
        <v>1</v>
      </c>
      <c r="L154" s="3" t="s">
        <v>2</v>
      </c>
      <c r="M154" s="3" t="s">
        <v>1</v>
      </c>
      <c r="N154" s="3" t="s">
        <v>2</v>
      </c>
      <c r="O154" s="3" t="s">
        <v>1</v>
      </c>
      <c r="P154" s="3" t="s">
        <v>2</v>
      </c>
      <c r="Q154" s="3" t="s">
        <v>3</v>
      </c>
      <c r="R154" s="3" t="s">
        <v>2</v>
      </c>
      <c r="S154" s="3" t="s">
        <v>1</v>
      </c>
      <c r="T154" s="3" t="s">
        <v>2</v>
      </c>
      <c r="U154" s="3" t="s">
        <v>3</v>
      </c>
      <c r="V154" s="3" t="s">
        <v>2</v>
      </c>
      <c r="W154" s="3" t="s">
        <v>267</v>
      </c>
      <c r="X154" s="3" t="s">
        <v>2</v>
      </c>
      <c r="Y154" s="3" t="s">
        <v>4</v>
      </c>
      <c r="Z154" s="3" t="s">
        <v>5</v>
      </c>
    </row>
    <row r="155" spans="1:26" ht="12.75">
      <c r="A155" s="1"/>
      <c r="B155" s="2"/>
      <c r="C155" s="1" t="s">
        <v>6</v>
      </c>
      <c r="D155" s="3" t="s">
        <v>7</v>
      </c>
      <c r="E155" s="3" t="s">
        <v>7</v>
      </c>
      <c r="F155" s="3" t="s">
        <v>8</v>
      </c>
      <c r="G155" s="3" t="s">
        <v>8</v>
      </c>
      <c r="H155" s="3" t="s">
        <v>9</v>
      </c>
      <c r="I155" s="3" t="s">
        <v>9</v>
      </c>
      <c r="J155" s="3" t="s">
        <v>10</v>
      </c>
      <c r="K155" s="3" t="s">
        <v>10</v>
      </c>
      <c r="L155" s="3" t="s">
        <v>11</v>
      </c>
      <c r="M155" s="3" t="s">
        <v>11</v>
      </c>
      <c r="N155" s="3" t="s">
        <v>12</v>
      </c>
      <c r="O155" s="3" t="s">
        <v>13</v>
      </c>
      <c r="P155" s="3" t="s">
        <v>14</v>
      </c>
      <c r="Q155" s="3" t="s">
        <v>14</v>
      </c>
      <c r="R155" s="3" t="s">
        <v>15</v>
      </c>
      <c r="S155" s="3" t="s">
        <v>16</v>
      </c>
      <c r="T155" s="3" t="s">
        <v>17</v>
      </c>
      <c r="U155" s="3" t="s">
        <v>17</v>
      </c>
      <c r="V155" s="3" t="s">
        <v>18</v>
      </c>
      <c r="W155" s="3" t="s">
        <v>18</v>
      </c>
      <c r="X155" s="3" t="s">
        <v>264</v>
      </c>
      <c r="Y155" s="3" t="s">
        <v>266</v>
      </c>
      <c r="Z155" s="3" t="s">
        <v>266</v>
      </c>
    </row>
    <row r="156" spans="1:26" s="8" customFormat="1" ht="12.75">
      <c r="A156" s="35">
        <v>1002</v>
      </c>
      <c r="B156" s="26" t="s">
        <v>65</v>
      </c>
      <c r="C156" s="29">
        <v>4561</v>
      </c>
      <c r="D156" s="29">
        <v>4405</v>
      </c>
      <c r="E156" s="29">
        <v>3089</v>
      </c>
      <c r="F156" s="29">
        <v>5365</v>
      </c>
      <c r="G156" s="29">
        <v>3417</v>
      </c>
      <c r="H156" s="29">
        <v>4285</v>
      </c>
      <c r="I156" s="29">
        <v>4368</v>
      </c>
      <c r="J156" s="29">
        <v>6020</v>
      </c>
      <c r="K156" s="29">
        <v>4120</v>
      </c>
      <c r="L156" s="29">
        <v>3828</v>
      </c>
      <c r="M156" s="29">
        <v>4065</v>
      </c>
      <c r="N156" s="29">
        <v>5971</v>
      </c>
      <c r="O156" s="29">
        <v>4258</v>
      </c>
      <c r="P156" s="29">
        <v>6579</v>
      </c>
      <c r="Q156" s="29">
        <v>4830</v>
      </c>
      <c r="R156" s="29">
        <v>5766</v>
      </c>
      <c r="S156" s="29">
        <v>4986</v>
      </c>
      <c r="T156" s="28">
        <v>8765</v>
      </c>
      <c r="U156" s="28">
        <v>16722</v>
      </c>
      <c r="V156" s="28">
        <v>22435</v>
      </c>
      <c r="W156" s="28">
        <v>22435</v>
      </c>
      <c r="X156" s="28">
        <v>14550</v>
      </c>
      <c r="Y156" s="28">
        <f>SUM(X156-V156)</f>
        <v>-7885</v>
      </c>
      <c r="Z156" s="30">
        <f>SUM(Y156/V156)</f>
        <v>-0.3514597726766214</v>
      </c>
    </row>
    <row r="157" spans="1:26" ht="12.75">
      <c r="A157" s="35">
        <v>1020</v>
      </c>
      <c r="B157" s="26" t="s">
        <v>67</v>
      </c>
      <c r="C157" s="29">
        <v>348</v>
      </c>
      <c r="D157" s="29">
        <v>290</v>
      </c>
      <c r="E157" s="29">
        <v>236</v>
      </c>
      <c r="F157" s="29">
        <v>386</v>
      </c>
      <c r="G157" s="29">
        <v>249</v>
      </c>
      <c r="H157" s="29">
        <v>280</v>
      </c>
      <c r="I157" s="29">
        <v>397</v>
      </c>
      <c r="J157" s="29">
        <v>412</v>
      </c>
      <c r="K157" s="29">
        <v>311</v>
      </c>
      <c r="L157" s="29">
        <v>293</v>
      </c>
      <c r="M157" s="29">
        <v>355</v>
      </c>
      <c r="N157" s="29">
        <v>457</v>
      </c>
      <c r="O157" s="29">
        <v>180</v>
      </c>
      <c r="P157" s="29">
        <v>503</v>
      </c>
      <c r="Q157" s="29">
        <v>342</v>
      </c>
      <c r="R157" s="29">
        <v>441</v>
      </c>
      <c r="S157" s="29">
        <v>370</v>
      </c>
      <c r="T157" s="28">
        <v>670.56</v>
      </c>
      <c r="U157" s="28">
        <v>803</v>
      </c>
      <c r="V157" s="28">
        <v>1717</v>
      </c>
      <c r="W157" s="28">
        <v>1717</v>
      </c>
      <c r="X157" s="28">
        <v>1113</v>
      </c>
      <c r="Y157" s="28">
        <f aca="true" t="shared" si="178" ref="Y157:Y164">SUM(X157-V157)</f>
        <v>-604</v>
      </c>
      <c r="Z157" s="30">
        <f aca="true" t="shared" si="179" ref="Z157:Z164">SUM(Y157/V157)</f>
        <v>-0.35177635410599883</v>
      </c>
    </row>
    <row r="158" spans="1:26" ht="12.75">
      <c r="A158" s="39"/>
      <c r="B158" s="26" t="s">
        <v>105</v>
      </c>
      <c r="C158" s="31">
        <f aca="true" t="shared" si="180" ref="C158:H158">SUM(C156:C157)</f>
        <v>4909</v>
      </c>
      <c r="D158" s="31">
        <f t="shared" si="180"/>
        <v>4695</v>
      </c>
      <c r="E158" s="31">
        <f t="shared" si="180"/>
        <v>3325</v>
      </c>
      <c r="F158" s="31">
        <f t="shared" si="180"/>
        <v>5751</v>
      </c>
      <c r="G158" s="31">
        <f>SUM(G156:G157)</f>
        <v>3666</v>
      </c>
      <c r="H158" s="31">
        <f t="shared" si="180"/>
        <v>4565</v>
      </c>
      <c r="I158" s="31">
        <f>SUM(I156:I157)</f>
        <v>4765</v>
      </c>
      <c r="J158" s="31">
        <v>6432</v>
      </c>
      <c r="K158" s="31">
        <f aca="true" t="shared" si="181" ref="K158:Q158">SUM(K156:K157)</f>
        <v>4431</v>
      </c>
      <c r="L158" s="31">
        <f t="shared" si="181"/>
        <v>4121</v>
      </c>
      <c r="M158" s="31">
        <f t="shared" si="181"/>
        <v>4420</v>
      </c>
      <c r="N158" s="31">
        <f t="shared" si="181"/>
        <v>6428</v>
      </c>
      <c r="O158" s="31">
        <f t="shared" si="181"/>
        <v>4438</v>
      </c>
      <c r="P158" s="31">
        <f t="shared" si="181"/>
        <v>7082</v>
      </c>
      <c r="Q158" s="31">
        <f t="shared" si="181"/>
        <v>5172</v>
      </c>
      <c r="R158" s="31">
        <f>SUM(R156:R157)</f>
        <v>6207</v>
      </c>
      <c r="S158" s="31">
        <f>SUM(S156:S157)</f>
        <v>5356</v>
      </c>
      <c r="T158" s="34">
        <v>9435.56</v>
      </c>
      <c r="U158" s="34">
        <f>SUM(U156:U157)</f>
        <v>17525</v>
      </c>
      <c r="V158" s="34">
        <f>SUM(V156:V157)</f>
        <v>24152</v>
      </c>
      <c r="W158" s="34">
        <f>SUM(W156:W157)</f>
        <v>24152</v>
      </c>
      <c r="X158" s="34">
        <f>SUM(X156:X157)</f>
        <v>15663</v>
      </c>
      <c r="Y158" s="28">
        <f t="shared" si="178"/>
        <v>-8489</v>
      </c>
      <c r="Z158" s="30">
        <f t="shared" si="179"/>
        <v>-0.3514822789002981</v>
      </c>
    </row>
    <row r="159" spans="1:26" ht="12.75">
      <c r="A159" s="35">
        <v>2004</v>
      </c>
      <c r="B159" s="26" t="s">
        <v>72</v>
      </c>
      <c r="C159" s="29">
        <v>716</v>
      </c>
      <c r="D159" s="29">
        <v>820</v>
      </c>
      <c r="E159" s="29">
        <v>884</v>
      </c>
      <c r="F159" s="29">
        <v>1200</v>
      </c>
      <c r="G159" s="29">
        <v>880</v>
      </c>
      <c r="H159" s="29">
        <v>870</v>
      </c>
      <c r="I159" s="29">
        <v>947</v>
      </c>
      <c r="J159" s="29">
        <v>990</v>
      </c>
      <c r="K159" s="29">
        <v>4697</v>
      </c>
      <c r="L159" s="29">
        <v>2271</v>
      </c>
      <c r="M159" s="29">
        <v>2967</v>
      </c>
      <c r="N159" s="29">
        <v>3700</v>
      </c>
      <c r="O159" s="29">
        <v>2393</v>
      </c>
      <c r="P159" s="29">
        <v>4700</v>
      </c>
      <c r="Q159" s="29">
        <v>3345</v>
      </c>
      <c r="R159" s="29">
        <v>3875</v>
      </c>
      <c r="S159" s="29">
        <v>4496</v>
      </c>
      <c r="T159" s="28">
        <v>6200</v>
      </c>
      <c r="U159" s="28">
        <v>6435</v>
      </c>
      <c r="V159" s="28">
        <v>2600</v>
      </c>
      <c r="W159" s="28">
        <v>2600</v>
      </c>
      <c r="X159" s="28">
        <v>3140</v>
      </c>
      <c r="Y159" s="28">
        <f t="shared" si="178"/>
        <v>540</v>
      </c>
      <c r="Z159" s="30">
        <f t="shared" si="179"/>
        <v>0.2076923076923077</v>
      </c>
    </row>
    <row r="160" spans="1:26" ht="12.75">
      <c r="A160" s="35">
        <v>2010</v>
      </c>
      <c r="B160" s="26" t="s">
        <v>78</v>
      </c>
      <c r="C160" s="29">
        <v>0</v>
      </c>
      <c r="D160" s="29">
        <v>1300</v>
      </c>
      <c r="E160" s="29">
        <v>956</v>
      </c>
      <c r="F160" s="29">
        <v>1670</v>
      </c>
      <c r="G160" s="29">
        <v>860</v>
      </c>
      <c r="H160" s="29">
        <v>1060</v>
      </c>
      <c r="I160" s="29">
        <v>1007</v>
      </c>
      <c r="J160" s="29">
        <v>2130</v>
      </c>
      <c r="K160" s="29">
        <v>521</v>
      </c>
      <c r="L160" s="29">
        <v>1150</v>
      </c>
      <c r="M160" s="29">
        <v>537.33</v>
      </c>
      <c r="N160" s="29">
        <v>850</v>
      </c>
      <c r="O160" s="29">
        <v>1577</v>
      </c>
      <c r="P160" s="29">
        <v>900</v>
      </c>
      <c r="Q160" s="29">
        <v>465</v>
      </c>
      <c r="R160" s="29">
        <v>1950</v>
      </c>
      <c r="S160" s="29">
        <v>385</v>
      </c>
      <c r="T160" s="28">
        <v>1400</v>
      </c>
      <c r="U160" s="28">
        <v>2122</v>
      </c>
      <c r="V160" s="28">
        <v>5850</v>
      </c>
      <c r="W160" s="28">
        <v>5850</v>
      </c>
      <c r="X160" s="28">
        <v>4900</v>
      </c>
      <c r="Y160" s="28">
        <f t="shared" si="178"/>
        <v>-950</v>
      </c>
      <c r="Z160" s="30">
        <f t="shared" si="179"/>
        <v>-0.1623931623931624</v>
      </c>
    </row>
    <row r="161" spans="1:26" ht="12.75">
      <c r="A161" s="35">
        <v>3001</v>
      </c>
      <c r="B161" s="26" t="s">
        <v>92</v>
      </c>
      <c r="C161" s="29">
        <v>269</v>
      </c>
      <c r="D161" s="29">
        <v>450</v>
      </c>
      <c r="E161" s="29">
        <v>69</v>
      </c>
      <c r="F161" s="29">
        <v>450</v>
      </c>
      <c r="G161" s="29">
        <v>380</v>
      </c>
      <c r="H161" s="29">
        <v>450</v>
      </c>
      <c r="I161" s="29">
        <v>195</v>
      </c>
      <c r="J161" s="29">
        <v>450</v>
      </c>
      <c r="K161" s="29">
        <v>350</v>
      </c>
      <c r="L161" s="29">
        <v>1430</v>
      </c>
      <c r="M161" s="29">
        <v>316</v>
      </c>
      <c r="N161" s="29">
        <v>350</v>
      </c>
      <c r="O161" s="29">
        <v>356</v>
      </c>
      <c r="P161" s="29">
        <v>350</v>
      </c>
      <c r="Q161" s="29">
        <v>349</v>
      </c>
      <c r="R161" s="29">
        <v>350</v>
      </c>
      <c r="S161" s="29">
        <v>427</v>
      </c>
      <c r="T161" s="28">
        <v>400</v>
      </c>
      <c r="U161" s="28">
        <v>940</v>
      </c>
      <c r="V161" s="28">
        <v>400</v>
      </c>
      <c r="W161" s="28">
        <v>400</v>
      </c>
      <c r="X161" s="28">
        <v>400</v>
      </c>
      <c r="Y161" s="28">
        <f t="shared" si="178"/>
        <v>0</v>
      </c>
      <c r="Z161" s="30">
        <f t="shared" si="179"/>
        <v>0</v>
      </c>
    </row>
    <row r="162" spans="1:26" ht="12.75">
      <c r="A162" s="35">
        <v>4001</v>
      </c>
      <c r="B162" s="26" t="s">
        <v>98</v>
      </c>
      <c r="C162" s="29">
        <v>2719</v>
      </c>
      <c r="D162" s="29">
        <v>2300</v>
      </c>
      <c r="E162" s="29">
        <v>1132</v>
      </c>
      <c r="F162" s="29">
        <v>860</v>
      </c>
      <c r="G162" s="29">
        <v>770</v>
      </c>
      <c r="H162" s="29">
        <v>0</v>
      </c>
      <c r="I162" s="29"/>
      <c r="J162" s="29"/>
      <c r="K162" s="29"/>
      <c r="L162" s="29">
        <v>0</v>
      </c>
      <c r="M162" s="29"/>
      <c r="N162" s="29"/>
      <c r="O162" s="29"/>
      <c r="P162" s="29"/>
      <c r="Q162" s="29"/>
      <c r="R162" s="29"/>
      <c r="S162" s="29"/>
      <c r="T162" s="28"/>
      <c r="U162" s="28"/>
      <c r="V162" s="28"/>
      <c r="W162" s="28"/>
      <c r="X162" s="28"/>
      <c r="Y162" s="28">
        <f t="shared" si="178"/>
        <v>0</v>
      </c>
      <c r="Z162" s="30"/>
    </row>
    <row r="163" spans="1:26" ht="12.75">
      <c r="A163" s="39"/>
      <c r="B163" s="26" t="s">
        <v>113</v>
      </c>
      <c r="C163" s="31">
        <f aca="true" t="shared" si="182" ref="C163:H163">SUM(C159:C162)</f>
        <v>3704</v>
      </c>
      <c r="D163" s="31">
        <f t="shared" si="182"/>
        <v>4870</v>
      </c>
      <c r="E163" s="31">
        <f t="shared" si="182"/>
        <v>3041</v>
      </c>
      <c r="F163" s="31">
        <f t="shared" si="182"/>
        <v>4180</v>
      </c>
      <c r="G163" s="31">
        <f>SUM(G159:G162)</f>
        <v>2890</v>
      </c>
      <c r="H163" s="31">
        <f t="shared" si="182"/>
        <v>2380</v>
      </c>
      <c r="I163" s="31">
        <f aca="true" t="shared" si="183" ref="I163:Q163">SUM(I159:I162)</f>
        <v>2149</v>
      </c>
      <c r="J163" s="31">
        <f t="shared" si="183"/>
        <v>3570</v>
      </c>
      <c r="K163" s="31">
        <f t="shared" si="183"/>
        <v>5568</v>
      </c>
      <c r="L163" s="31">
        <f t="shared" si="183"/>
        <v>4851</v>
      </c>
      <c r="M163" s="31">
        <f t="shared" si="183"/>
        <v>3820.33</v>
      </c>
      <c r="N163" s="31">
        <f t="shared" si="183"/>
        <v>4900</v>
      </c>
      <c r="O163" s="31">
        <f t="shared" si="183"/>
        <v>4326</v>
      </c>
      <c r="P163" s="31">
        <f t="shared" si="183"/>
        <v>5950</v>
      </c>
      <c r="Q163" s="31">
        <f t="shared" si="183"/>
        <v>4159</v>
      </c>
      <c r="R163" s="31">
        <f>SUM(R159:R162)</f>
        <v>6175</v>
      </c>
      <c r="S163" s="31">
        <f>SUM(S159:S162)</f>
        <v>5308</v>
      </c>
      <c r="T163" s="34">
        <v>8000</v>
      </c>
      <c r="U163" s="34">
        <f>SUM(U159:U162)</f>
        <v>9497</v>
      </c>
      <c r="V163" s="34">
        <f>SUM(V159:V162)</f>
        <v>8850</v>
      </c>
      <c r="W163" s="34">
        <f>SUM(W159:W162)</f>
        <v>8850</v>
      </c>
      <c r="X163" s="34">
        <f>SUM(X159:X162)</f>
        <v>8440</v>
      </c>
      <c r="Y163" s="28">
        <f t="shared" si="178"/>
        <v>-410</v>
      </c>
      <c r="Z163" s="30">
        <f t="shared" si="179"/>
        <v>-0.04632768361581921</v>
      </c>
    </row>
    <row r="164" spans="1:26" ht="12.75">
      <c r="A164" s="39">
        <v>140</v>
      </c>
      <c r="B164" s="26" t="s">
        <v>23</v>
      </c>
      <c r="C164" s="31">
        <f aca="true" t="shared" si="184" ref="C164:M164">SUM(C158+C163)</f>
        <v>8613</v>
      </c>
      <c r="D164" s="31">
        <f t="shared" si="184"/>
        <v>9565</v>
      </c>
      <c r="E164" s="31">
        <f t="shared" si="184"/>
        <v>6366</v>
      </c>
      <c r="F164" s="31">
        <f t="shared" si="184"/>
        <v>9931</v>
      </c>
      <c r="G164" s="31">
        <f t="shared" si="184"/>
        <v>6556</v>
      </c>
      <c r="H164" s="31">
        <f t="shared" si="184"/>
        <v>6945</v>
      </c>
      <c r="I164" s="31">
        <f t="shared" si="184"/>
        <v>6914</v>
      </c>
      <c r="J164" s="31">
        <f t="shared" si="184"/>
        <v>10002</v>
      </c>
      <c r="K164" s="31">
        <f t="shared" si="184"/>
        <v>9999</v>
      </c>
      <c r="L164" s="31">
        <f t="shared" si="184"/>
        <v>8972</v>
      </c>
      <c r="M164" s="31">
        <f t="shared" si="184"/>
        <v>8240.33</v>
      </c>
      <c r="N164" s="31">
        <v>11328</v>
      </c>
      <c r="O164" s="34">
        <f aca="true" t="shared" si="185" ref="O164:X164">SUM((O163+O158))</f>
        <v>8764</v>
      </c>
      <c r="P164" s="34">
        <f t="shared" si="185"/>
        <v>13032</v>
      </c>
      <c r="Q164" s="34">
        <f t="shared" si="185"/>
        <v>9331</v>
      </c>
      <c r="R164" s="34">
        <f t="shared" si="185"/>
        <v>12382</v>
      </c>
      <c r="S164" s="34">
        <f t="shared" si="185"/>
        <v>10664</v>
      </c>
      <c r="T164" s="34">
        <f t="shared" si="185"/>
        <v>17435.559999999998</v>
      </c>
      <c r="U164" s="34">
        <f t="shared" si="185"/>
        <v>27022</v>
      </c>
      <c r="V164" s="34">
        <f t="shared" si="185"/>
        <v>33002</v>
      </c>
      <c r="W164" s="34">
        <f t="shared" si="185"/>
        <v>33002</v>
      </c>
      <c r="X164" s="34">
        <f t="shared" si="185"/>
        <v>24103</v>
      </c>
      <c r="Y164" s="34">
        <f t="shared" si="178"/>
        <v>-8899</v>
      </c>
      <c r="Z164" s="32">
        <f t="shared" si="179"/>
        <v>-0.26965032422277435</v>
      </c>
    </row>
    <row r="165" spans="1:26" ht="12.75">
      <c r="A165" s="1"/>
      <c r="B165" s="2"/>
      <c r="C165" s="1" t="s">
        <v>1</v>
      </c>
      <c r="D165" s="3" t="s">
        <v>2</v>
      </c>
      <c r="E165" s="3" t="s">
        <v>1</v>
      </c>
      <c r="F165" s="3" t="s">
        <v>2</v>
      </c>
      <c r="G165" s="3" t="s">
        <v>1</v>
      </c>
      <c r="H165" s="3" t="s">
        <v>2</v>
      </c>
      <c r="I165" s="3" t="s">
        <v>1</v>
      </c>
      <c r="J165" s="3" t="s">
        <v>2</v>
      </c>
      <c r="K165" s="3" t="s">
        <v>1</v>
      </c>
      <c r="L165" s="3" t="s">
        <v>2</v>
      </c>
      <c r="M165" s="3" t="s">
        <v>1</v>
      </c>
      <c r="N165" s="3" t="s">
        <v>2</v>
      </c>
      <c r="O165" s="3" t="s">
        <v>1</v>
      </c>
      <c r="P165" s="3" t="s">
        <v>2</v>
      </c>
      <c r="Q165" s="3" t="s">
        <v>3</v>
      </c>
      <c r="R165" s="3" t="s">
        <v>2</v>
      </c>
      <c r="S165" s="3" t="s">
        <v>1</v>
      </c>
      <c r="T165" s="3" t="s">
        <v>2</v>
      </c>
      <c r="U165" s="3" t="s">
        <v>3</v>
      </c>
      <c r="V165" s="3" t="s">
        <v>2</v>
      </c>
      <c r="W165" s="3" t="s">
        <v>267</v>
      </c>
      <c r="X165" s="3" t="s">
        <v>2</v>
      </c>
      <c r="Y165" s="3" t="s">
        <v>4</v>
      </c>
      <c r="Z165" s="3" t="s">
        <v>5</v>
      </c>
    </row>
    <row r="166" spans="1:26" ht="12.75">
      <c r="A166" s="1">
        <v>150</v>
      </c>
      <c r="B166" s="2" t="s">
        <v>24</v>
      </c>
      <c r="C166" s="1" t="s">
        <v>6</v>
      </c>
      <c r="D166" s="3" t="s">
        <v>7</v>
      </c>
      <c r="E166" s="3" t="s">
        <v>7</v>
      </c>
      <c r="F166" s="3" t="s">
        <v>8</v>
      </c>
      <c r="G166" s="3" t="s">
        <v>8</v>
      </c>
      <c r="H166" s="3" t="s">
        <v>9</v>
      </c>
      <c r="I166" s="3" t="s">
        <v>9</v>
      </c>
      <c r="J166" s="3" t="s">
        <v>10</v>
      </c>
      <c r="K166" s="3" t="s">
        <v>10</v>
      </c>
      <c r="L166" s="3" t="s">
        <v>11</v>
      </c>
      <c r="M166" s="3" t="s">
        <v>11</v>
      </c>
      <c r="N166" s="3" t="s">
        <v>12</v>
      </c>
      <c r="O166" s="3" t="s">
        <v>13</v>
      </c>
      <c r="P166" s="3" t="s">
        <v>14</v>
      </c>
      <c r="Q166" s="3" t="s">
        <v>14</v>
      </c>
      <c r="R166" s="3" t="s">
        <v>15</v>
      </c>
      <c r="S166" s="3" t="s">
        <v>16</v>
      </c>
      <c r="T166" s="3" t="s">
        <v>17</v>
      </c>
      <c r="U166" s="3" t="s">
        <v>17</v>
      </c>
      <c r="V166" s="3" t="s">
        <v>18</v>
      </c>
      <c r="W166" s="3" t="s">
        <v>18</v>
      </c>
      <c r="X166" s="3" t="s">
        <v>264</v>
      </c>
      <c r="Y166" s="3" t="s">
        <v>266</v>
      </c>
      <c r="Z166" s="3" t="s">
        <v>266</v>
      </c>
    </row>
    <row r="167" spans="1:26" ht="12.75">
      <c r="A167" s="35">
        <v>1002</v>
      </c>
      <c r="B167" s="26" t="s">
        <v>65</v>
      </c>
      <c r="C167" s="29">
        <v>1326</v>
      </c>
      <c r="D167" s="29">
        <v>1750</v>
      </c>
      <c r="E167" s="29">
        <v>3740</v>
      </c>
      <c r="F167" s="29">
        <v>2400</v>
      </c>
      <c r="G167" s="29">
        <v>1694</v>
      </c>
      <c r="H167" s="29">
        <v>2400</v>
      </c>
      <c r="I167" s="29">
        <v>1992</v>
      </c>
      <c r="J167" s="29">
        <v>2400</v>
      </c>
      <c r="K167" s="29">
        <v>706</v>
      </c>
      <c r="L167" s="29">
        <v>2400</v>
      </c>
      <c r="M167" s="29">
        <v>91</v>
      </c>
      <c r="N167" s="29">
        <v>2622</v>
      </c>
      <c r="O167" s="29">
        <v>0</v>
      </c>
      <c r="P167" s="29">
        <v>2622</v>
      </c>
      <c r="Q167" s="29">
        <v>0</v>
      </c>
      <c r="R167" s="29">
        <v>2622</v>
      </c>
      <c r="S167" s="29">
        <v>1196</v>
      </c>
      <c r="T167" s="29">
        <v>2622</v>
      </c>
      <c r="U167" s="29">
        <v>1397</v>
      </c>
      <c r="V167" s="29">
        <v>2000</v>
      </c>
      <c r="W167" s="29">
        <v>2000</v>
      </c>
      <c r="X167" s="29">
        <v>1700</v>
      </c>
      <c r="Y167" s="29">
        <f>SUM(X167-V167)</f>
        <v>-300</v>
      </c>
      <c r="Z167" s="30">
        <f>SUM(Y167/V167)</f>
        <v>-0.15</v>
      </c>
    </row>
    <row r="168" spans="1:26" ht="12.75">
      <c r="A168" s="35">
        <v>1020</v>
      </c>
      <c r="B168" s="26" t="s">
        <v>67</v>
      </c>
      <c r="C168" s="29">
        <v>22</v>
      </c>
      <c r="D168" s="29">
        <v>135</v>
      </c>
      <c r="E168" s="29">
        <v>0</v>
      </c>
      <c r="F168" s="29">
        <v>183</v>
      </c>
      <c r="G168" s="29">
        <v>0</v>
      </c>
      <c r="H168" s="29">
        <v>183</v>
      </c>
      <c r="I168" s="29">
        <v>45</v>
      </c>
      <c r="J168" s="29">
        <v>183</v>
      </c>
      <c r="K168" s="29">
        <v>28</v>
      </c>
      <c r="L168" s="29">
        <v>183</v>
      </c>
      <c r="M168" s="29">
        <v>0</v>
      </c>
      <c r="N168" s="29">
        <v>183</v>
      </c>
      <c r="O168" s="29">
        <v>0</v>
      </c>
      <c r="P168" s="29">
        <v>183</v>
      </c>
      <c r="Q168" s="29">
        <v>0</v>
      </c>
      <c r="R168" s="29">
        <v>183</v>
      </c>
      <c r="S168" s="29">
        <v>37</v>
      </c>
      <c r="T168" s="29">
        <v>183</v>
      </c>
      <c r="U168" s="29">
        <v>107</v>
      </c>
      <c r="V168" s="29">
        <v>153</v>
      </c>
      <c r="W168" s="29">
        <v>153</v>
      </c>
      <c r="X168" s="29">
        <v>130</v>
      </c>
      <c r="Y168" s="29">
        <f aca="true" t="shared" si="186" ref="Y168:Y178">SUM(X168-V168)</f>
        <v>-23</v>
      </c>
      <c r="Z168" s="30">
        <f aca="true" t="shared" si="187" ref="Z168:Z178">SUM(Y168/V168)</f>
        <v>-0.1503267973856209</v>
      </c>
    </row>
    <row r="169" spans="1:26" ht="12.75">
      <c r="A169" s="39"/>
      <c r="B169" s="26" t="s">
        <v>105</v>
      </c>
      <c r="C169" s="31">
        <f aca="true" t="shared" si="188" ref="C169:Q169">SUM(C167:C168)</f>
        <v>1348</v>
      </c>
      <c r="D169" s="31">
        <f t="shared" si="188"/>
        <v>1885</v>
      </c>
      <c r="E169" s="31">
        <f t="shared" si="188"/>
        <v>3740</v>
      </c>
      <c r="F169" s="31">
        <f t="shared" si="188"/>
        <v>2583</v>
      </c>
      <c r="G169" s="31">
        <f>SUM(G167:G168)</f>
        <v>1694</v>
      </c>
      <c r="H169" s="31">
        <f t="shared" si="188"/>
        <v>2583</v>
      </c>
      <c r="I169" s="31">
        <f t="shared" si="188"/>
        <v>2037</v>
      </c>
      <c r="J169" s="31">
        <f t="shared" si="188"/>
        <v>2583</v>
      </c>
      <c r="K169" s="31">
        <f t="shared" si="188"/>
        <v>734</v>
      </c>
      <c r="L169" s="31">
        <f t="shared" si="188"/>
        <v>2583</v>
      </c>
      <c r="M169" s="31">
        <f t="shared" si="188"/>
        <v>91</v>
      </c>
      <c r="N169" s="31">
        <f t="shared" si="188"/>
        <v>2805</v>
      </c>
      <c r="O169" s="31">
        <f t="shared" si="188"/>
        <v>0</v>
      </c>
      <c r="P169" s="31">
        <f t="shared" si="188"/>
        <v>2805</v>
      </c>
      <c r="Q169" s="31">
        <f t="shared" si="188"/>
        <v>0</v>
      </c>
      <c r="R169" s="31">
        <f aca="true" t="shared" si="189" ref="R169:X169">SUM(R167:R168)</f>
        <v>2805</v>
      </c>
      <c r="S169" s="31">
        <f t="shared" si="189"/>
        <v>1233</v>
      </c>
      <c r="T169" s="31">
        <f t="shared" si="189"/>
        <v>2805</v>
      </c>
      <c r="U169" s="31">
        <f t="shared" si="189"/>
        <v>1504</v>
      </c>
      <c r="V169" s="31">
        <f t="shared" si="189"/>
        <v>2153</v>
      </c>
      <c r="W169" s="31">
        <f t="shared" si="189"/>
        <v>2153</v>
      </c>
      <c r="X169" s="31">
        <f t="shared" si="189"/>
        <v>1830</v>
      </c>
      <c r="Y169" s="31">
        <f t="shared" si="186"/>
        <v>-323</v>
      </c>
      <c r="Z169" s="32">
        <f t="shared" si="187"/>
        <v>-0.15002322340919647</v>
      </c>
    </row>
    <row r="170" spans="1:26" ht="12.75">
      <c r="A170" s="35">
        <v>2009</v>
      </c>
      <c r="B170" s="26" t="s">
        <v>124</v>
      </c>
      <c r="C170" s="29">
        <v>0</v>
      </c>
      <c r="D170" s="29">
        <v>500</v>
      </c>
      <c r="E170" s="29">
        <v>0</v>
      </c>
      <c r="F170" s="29">
        <v>250</v>
      </c>
      <c r="G170" s="29">
        <v>0</v>
      </c>
      <c r="H170" s="29">
        <v>250</v>
      </c>
      <c r="I170" s="29">
        <v>37</v>
      </c>
      <c r="J170" s="29">
        <v>250</v>
      </c>
      <c r="K170" s="29">
        <v>0</v>
      </c>
      <c r="L170" s="29">
        <v>250</v>
      </c>
      <c r="M170" s="29">
        <v>45</v>
      </c>
      <c r="N170" s="29">
        <v>250</v>
      </c>
      <c r="O170" s="29">
        <v>105</v>
      </c>
      <c r="P170" s="29">
        <v>250</v>
      </c>
      <c r="Q170" s="29">
        <v>65</v>
      </c>
      <c r="R170" s="29">
        <v>250</v>
      </c>
      <c r="S170" s="29">
        <v>0</v>
      </c>
      <c r="T170" s="29">
        <v>250</v>
      </c>
      <c r="U170" s="29">
        <v>0</v>
      </c>
      <c r="V170" s="29">
        <v>200</v>
      </c>
      <c r="W170" s="29">
        <v>200</v>
      </c>
      <c r="X170" s="29">
        <v>200</v>
      </c>
      <c r="Y170" s="29">
        <f t="shared" si="186"/>
        <v>0</v>
      </c>
      <c r="Z170" s="30">
        <f t="shared" si="187"/>
        <v>0</v>
      </c>
    </row>
    <row r="171" spans="1:26" ht="12.75">
      <c r="A171" s="35">
        <v>2060</v>
      </c>
      <c r="B171" s="26" t="s">
        <v>128</v>
      </c>
      <c r="C171" s="29">
        <v>3378</v>
      </c>
      <c r="D171" s="29">
        <v>3750</v>
      </c>
      <c r="E171" s="29">
        <v>3733</v>
      </c>
      <c r="F171" s="29">
        <v>2750</v>
      </c>
      <c r="G171" s="29">
        <v>2588</v>
      </c>
      <c r="H171" s="29">
        <v>2750</v>
      </c>
      <c r="I171" s="29">
        <v>2668</v>
      </c>
      <c r="J171" s="29">
        <v>2750</v>
      </c>
      <c r="K171" s="29">
        <v>2573</v>
      </c>
      <c r="L171" s="29">
        <v>2750</v>
      </c>
      <c r="M171" s="29">
        <v>2438</v>
      </c>
      <c r="N171" s="29">
        <v>3000</v>
      </c>
      <c r="O171" s="29">
        <v>2774</v>
      </c>
      <c r="P171" s="29">
        <v>3000</v>
      </c>
      <c r="Q171" s="29">
        <v>1441</v>
      </c>
      <c r="R171" s="29">
        <v>3000</v>
      </c>
      <c r="S171" s="29">
        <v>4999</v>
      </c>
      <c r="T171" s="29">
        <v>2000</v>
      </c>
      <c r="U171" s="29">
        <v>1992</v>
      </c>
      <c r="V171" s="29">
        <v>1000</v>
      </c>
      <c r="W171" s="29">
        <v>1000</v>
      </c>
      <c r="X171" s="29">
        <v>1000</v>
      </c>
      <c r="Y171" s="29">
        <f t="shared" si="186"/>
        <v>0</v>
      </c>
      <c r="Z171" s="30">
        <f t="shared" si="187"/>
        <v>0</v>
      </c>
    </row>
    <row r="172" spans="1:26" ht="12.75">
      <c r="A172" s="35">
        <v>2066</v>
      </c>
      <c r="B172" s="26" t="s">
        <v>129</v>
      </c>
      <c r="C172" s="29">
        <v>5421</v>
      </c>
      <c r="D172" s="29">
        <v>5000</v>
      </c>
      <c r="E172" s="29">
        <v>1355</v>
      </c>
      <c r="F172" s="29">
        <v>4000</v>
      </c>
      <c r="G172" s="29">
        <v>296</v>
      </c>
      <c r="H172" s="29">
        <v>4000</v>
      </c>
      <c r="I172" s="29">
        <v>654</v>
      </c>
      <c r="J172" s="29">
        <v>4000</v>
      </c>
      <c r="K172" s="29">
        <v>429</v>
      </c>
      <c r="L172" s="29">
        <v>4000</v>
      </c>
      <c r="M172" s="29">
        <v>4000</v>
      </c>
      <c r="N172" s="29">
        <v>4000</v>
      </c>
      <c r="O172" s="29">
        <v>18</v>
      </c>
      <c r="P172" s="29">
        <v>4000</v>
      </c>
      <c r="Q172" s="29">
        <v>447</v>
      </c>
      <c r="R172" s="29">
        <v>4000</v>
      </c>
      <c r="S172" s="29">
        <v>475</v>
      </c>
      <c r="T172" s="29">
        <v>4000</v>
      </c>
      <c r="U172" s="29">
        <v>7275</v>
      </c>
      <c r="V172" s="29">
        <v>2000</v>
      </c>
      <c r="W172" s="29">
        <v>2000</v>
      </c>
      <c r="X172" s="29">
        <v>2000</v>
      </c>
      <c r="Y172" s="29">
        <f t="shared" si="186"/>
        <v>0</v>
      </c>
      <c r="Z172" s="30">
        <f t="shared" si="187"/>
        <v>0</v>
      </c>
    </row>
    <row r="173" spans="1:26" ht="12.75">
      <c r="A173" s="35">
        <v>2070</v>
      </c>
      <c r="B173" s="26" t="s">
        <v>130</v>
      </c>
      <c r="C173" s="29">
        <v>1633</v>
      </c>
      <c r="D173" s="29">
        <v>2000</v>
      </c>
      <c r="E173" s="29">
        <v>883</v>
      </c>
      <c r="F173" s="29">
        <v>2000</v>
      </c>
      <c r="G173" s="29">
        <v>1318</v>
      </c>
      <c r="H173" s="29">
        <v>2000</v>
      </c>
      <c r="I173" s="29">
        <v>2071</v>
      </c>
      <c r="J173" s="29">
        <v>2000</v>
      </c>
      <c r="K173" s="29">
        <v>375</v>
      </c>
      <c r="L173" s="29">
        <v>2000</v>
      </c>
      <c r="M173" s="29">
        <v>1581</v>
      </c>
      <c r="N173" s="29">
        <v>2000</v>
      </c>
      <c r="O173" s="29">
        <v>41</v>
      </c>
      <c r="P173" s="29">
        <v>2000</v>
      </c>
      <c r="Q173" s="29">
        <v>0</v>
      </c>
      <c r="R173" s="29">
        <v>2000</v>
      </c>
      <c r="S173" s="29">
        <v>150</v>
      </c>
      <c r="T173" s="29">
        <v>2000</v>
      </c>
      <c r="U173" s="29">
        <v>490</v>
      </c>
      <c r="V173" s="29">
        <v>1000</v>
      </c>
      <c r="W173" s="29">
        <v>1000</v>
      </c>
      <c r="X173" s="29">
        <v>1000</v>
      </c>
      <c r="Y173" s="29">
        <f t="shared" si="186"/>
        <v>0</v>
      </c>
      <c r="Z173" s="30">
        <f t="shared" si="187"/>
        <v>0</v>
      </c>
    </row>
    <row r="174" spans="1:26" ht="12.75">
      <c r="A174" s="35">
        <v>2080</v>
      </c>
      <c r="B174" s="26" t="s">
        <v>131</v>
      </c>
      <c r="C174" s="29">
        <v>0</v>
      </c>
      <c r="D174" s="29">
        <v>500</v>
      </c>
      <c r="E174" s="29">
        <v>127</v>
      </c>
      <c r="F174" s="29">
        <v>250</v>
      </c>
      <c r="G174" s="29">
        <v>0</v>
      </c>
      <c r="H174" s="29">
        <v>250</v>
      </c>
      <c r="I174" s="29">
        <v>0</v>
      </c>
      <c r="J174" s="29">
        <v>250</v>
      </c>
      <c r="K174" s="29">
        <v>169</v>
      </c>
      <c r="L174" s="29">
        <v>250</v>
      </c>
      <c r="M174" s="29">
        <v>0</v>
      </c>
      <c r="N174" s="29">
        <v>2000</v>
      </c>
      <c r="O174" s="29">
        <v>1306</v>
      </c>
      <c r="P174" s="29">
        <v>2000</v>
      </c>
      <c r="Q174" s="29">
        <v>4714</v>
      </c>
      <c r="R174" s="29">
        <v>2500</v>
      </c>
      <c r="S174" s="29">
        <v>3484</v>
      </c>
      <c r="T174" s="29">
        <v>2500</v>
      </c>
      <c r="U174" s="29">
        <v>0</v>
      </c>
      <c r="V174" s="29">
        <v>1250</v>
      </c>
      <c r="W174" s="29">
        <v>1250</v>
      </c>
      <c r="X174" s="29">
        <v>1250</v>
      </c>
      <c r="Y174" s="29">
        <f t="shared" si="186"/>
        <v>0</v>
      </c>
      <c r="Z174" s="30">
        <f t="shared" si="187"/>
        <v>0</v>
      </c>
    </row>
    <row r="175" spans="1:26" ht="12.75">
      <c r="A175" s="35">
        <v>2081</v>
      </c>
      <c r="B175" s="26" t="s">
        <v>132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>
        <v>2000</v>
      </c>
      <c r="U175" s="29">
        <v>32</v>
      </c>
      <c r="V175" s="29">
        <v>1000</v>
      </c>
      <c r="W175" s="29">
        <v>1000</v>
      </c>
      <c r="X175" s="29">
        <v>1000</v>
      </c>
      <c r="Y175" s="29">
        <f t="shared" si="186"/>
        <v>0</v>
      </c>
      <c r="Z175" s="30">
        <f t="shared" si="187"/>
        <v>0</v>
      </c>
    </row>
    <row r="176" spans="1:26" ht="12.75">
      <c r="A176" s="35">
        <v>2090</v>
      </c>
      <c r="B176" s="26" t="s">
        <v>102</v>
      </c>
      <c r="C176" s="29">
        <v>4610</v>
      </c>
      <c r="D176" s="29">
        <v>6000</v>
      </c>
      <c r="E176" s="29">
        <v>4647</v>
      </c>
      <c r="F176" s="29">
        <v>6000</v>
      </c>
      <c r="G176" s="29">
        <v>6836</v>
      </c>
      <c r="H176" s="29">
        <v>6000</v>
      </c>
      <c r="I176" s="29">
        <v>6883</v>
      </c>
      <c r="J176" s="29">
        <v>4000</v>
      </c>
      <c r="K176" s="29">
        <v>4180</v>
      </c>
      <c r="L176" s="29">
        <v>4000</v>
      </c>
      <c r="M176" s="29">
        <v>2231</v>
      </c>
      <c r="N176" s="29">
        <v>4200</v>
      </c>
      <c r="O176" s="29">
        <v>4702</v>
      </c>
      <c r="P176" s="29">
        <v>4200</v>
      </c>
      <c r="Q176" s="29">
        <v>4059</v>
      </c>
      <c r="R176" s="29">
        <v>4500</v>
      </c>
      <c r="S176" s="29">
        <v>4102</v>
      </c>
      <c r="T176" s="29">
        <v>4500</v>
      </c>
      <c r="U176" s="29">
        <v>4441</v>
      </c>
      <c r="V176" s="29">
        <v>2000</v>
      </c>
      <c r="W176" s="29">
        <v>2000</v>
      </c>
      <c r="X176" s="29">
        <v>4000</v>
      </c>
      <c r="Y176" s="29">
        <f t="shared" si="186"/>
        <v>2000</v>
      </c>
      <c r="Z176" s="30">
        <f t="shared" si="187"/>
        <v>1</v>
      </c>
    </row>
    <row r="177" spans="1:26" ht="12.75">
      <c r="A177" s="39"/>
      <c r="B177" s="26" t="s">
        <v>113</v>
      </c>
      <c r="C177" s="31">
        <f aca="true" t="shared" si="190" ref="C177:X177">SUM(C170:C176)</f>
        <v>15042</v>
      </c>
      <c r="D177" s="31">
        <f t="shared" si="190"/>
        <v>17750</v>
      </c>
      <c r="E177" s="31">
        <f t="shared" si="190"/>
        <v>10745</v>
      </c>
      <c r="F177" s="31">
        <f t="shared" si="190"/>
        <v>15250</v>
      </c>
      <c r="G177" s="31">
        <f t="shared" si="190"/>
        <v>11038</v>
      </c>
      <c r="H177" s="31">
        <f t="shared" si="190"/>
        <v>15250</v>
      </c>
      <c r="I177" s="31">
        <f t="shared" si="190"/>
        <v>12313</v>
      </c>
      <c r="J177" s="31">
        <f t="shared" si="190"/>
        <v>13250</v>
      </c>
      <c r="K177" s="31">
        <f t="shared" si="190"/>
        <v>7726</v>
      </c>
      <c r="L177" s="31">
        <f t="shared" si="190"/>
        <v>13250</v>
      </c>
      <c r="M177" s="31">
        <f t="shared" si="190"/>
        <v>10295</v>
      </c>
      <c r="N177" s="31">
        <f t="shared" si="190"/>
        <v>15450</v>
      </c>
      <c r="O177" s="31">
        <f t="shared" si="190"/>
        <v>8946</v>
      </c>
      <c r="P177" s="31">
        <f t="shared" si="190"/>
        <v>15450</v>
      </c>
      <c r="Q177" s="31">
        <f t="shared" si="190"/>
        <v>10726</v>
      </c>
      <c r="R177" s="31">
        <f t="shared" si="190"/>
        <v>16250</v>
      </c>
      <c r="S177" s="31">
        <f t="shared" si="190"/>
        <v>13210</v>
      </c>
      <c r="T177" s="31">
        <f t="shared" si="190"/>
        <v>17250</v>
      </c>
      <c r="U177" s="31">
        <f t="shared" si="190"/>
        <v>14230</v>
      </c>
      <c r="V177" s="31">
        <f t="shared" si="190"/>
        <v>8450</v>
      </c>
      <c r="W177" s="31">
        <f t="shared" si="190"/>
        <v>8450</v>
      </c>
      <c r="X177" s="31">
        <f t="shared" si="190"/>
        <v>10450</v>
      </c>
      <c r="Y177" s="31">
        <f t="shared" si="186"/>
        <v>2000</v>
      </c>
      <c r="Z177" s="32">
        <f t="shared" si="187"/>
        <v>0.23668639053254437</v>
      </c>
    </row>
    <row r="178" spans="1:26" ht="12.75">
      <c r="A178" s="39">
        <v>150</v>
      </c>
      <c r="B178" s="26" t="s">
        <v>24</v>
      </c>
      <c r="C178" s="31">
        <f>SUM(C169+C177)</f>
        <v>16390</v>
      </c>
      <c r="D178" s="31">
        <f>SUM(D169+D177)</f>
        <v>19635</v>
      </c>
      <c r="E178" s="31">
        <f>SUM(E169+E177)</f>
        <v>14485</v>
      </c>
      <c r="F178" s="31">
        <f>SUM(F169+F177)</f>
        <v>17833</v>
      </c>
      <c r="G178" s="31">
        <f>SUM(G169+G177)</f>
        <v>12732</v>
      </c>
      <c r="H178" s="31">
        <f aca="true" t="shared" si="191" ref="H178:X178">SUM(H177+H169)</f>
        <v>17833</v>
      </c>
      <c r="I178" s="31">
        <f t="shared" si="191"/>
        <v>14350</v>
      </c>
      <c r="J178" s="31">
        <f t="shared" si="191"/>
        <v>15833</v>
      </c>
      <c r="K178" s="31">
        <f t="shared" si="191"/>
        <v>8460</v>
      </c>
      <c r="L178" s="31">
        <f t="shared" si="191"/>
        <v>15833</v>
      </c>
      <c r="M178" s="31">
        <f t="shared" si="191"/>
        <v>10386</v>
      </c>
      <c r="N178" s="31">
        <f t="shared" si="191"/>
        <v>18255</v>
      </c>
      <c r="O178" s="31">
        <f t="shared" si="191"/>
        <v>8946</v>
      </c>
      <c r="P178" s="31">
        <f t="shared" si="191"/>
        <v>18255</v>
      </c>
      <c r="Q178" s="31">
        <f t="shared" si="191"/>
        <v>10726</v>
      </c>
      <c r="R178" s="31">
        <f t="shared" si="191"/>
        <v>19055</v>
      </c>
      <c r="S178" s="31">
        <f t="shared" si="191"/>
        <v>14443</v>
      </c>
      <c r="T178" s="31">
        <f t="shared" si="191"/>
        <v>20055</v>
      </c>
      <c r="U178" s="31">
        <f t="shared" si="191"/>
        <v>15734</v>
      </c>
      <c r="V178" s="31">
        <f t="shared" si="191"/>
        <v>10603</v>
      </c>
      <c r="W178" s="31">
        <f t="shared" si="191"/>
        <v>10603</v>
      </c>
      <c r="X178" s="31">
        <f t="shared" si="191"/>
        <v>12280</v>
      </c>
      <c r="Y178" s="31">
        <f t="shared" si="186"/>
        <v>1677</v>
      </c>
      <c r="Z178" s="32">
        <f t="shared" si="187"/>
        <v>0.15816278411770254</v>
      </c>
    </row>
    <row r="179" spans="1:26" ht="12.75">
      <c r="A179" s="1">
        <v>160</v>
      </c>
      <c r="B179" s="2" t="s">
        <v>27</v>
      </c>
      <c r="C179" s="1" t="s">
        <v>1</v>
      </c>
      <c r="D179" s="3" t="s">
        <v>2</v>
      </c>
      <c r="E179" s="3" t="s">
        <v>1</v>
      </c>
      <c r="F179" s="3" t="s">
        <v>2</v>
      </c>
      <c r="G179" s="3" t="s">
        <v>1</v>
      </c>
      <c r="H179" s="3" t="s">
        <v>2</v>
      </c>
      <c r="I179" s="3" t="s">
        <v>1</v>
      </c>
      <c r="J179" s="3" t="s">
        <v>2</v>
      </c>
      <c r="K179" s="3" t="s">
        <v>1</v>
      </c>
      <c r="L179" s="3" t="s">
        <v>2</v>
      </c>
      <c r="M179" s="3" t="s">
        <v>1</v>
      </c>
      <c r="N179" s="3" t="s">
        <v>2</v>
      </c>
      <c r="O179" s="3" t="s">
        <v>1</v>
      </c>
      <c r="P179" s="3" t="s">
        <v>2</v>
      </c>
      <c r="Q179" s="3" t="s">
        <v>3</v>
      </c>
      <c r="R179" s="3" t="s">
        <v>2</v>
      </c>
      <c r="S179" s="3" t="s">
        <v>1</v>
      </c>
      <c r="T179" s="3" t="s">
        <v>2</v>
      </c>
      <c r="U179" s="3" t="s">
        <v>3</v>
      </c>
      <c r="V179" s="3" t="s">
        <v>2</v>
      </c>
      <c r="W179" s="3" t="s">
        <v>267</v>
      </c>
      <c r="X179" s="3" t="s">
        <v>2</v>
      </c>
      <c r="Y179" s="3" t="s">
        <v>4</v>
      </c>
      <c r="Z179" s="3" t="s">
        <v>5</v>
      </c>
    </row>
    <row r="180" spans="1:26" ht="12.75">
      <c r="A180" s="1"/>
      <c r="B180" s="2"/>
      <c r="C180" s="1" t="s">
        <v>6</v>
      </c>
      <c r="D180" s="3" t="s">
        <v>7</v>
      </c>
      <c r="E180" s="3" t="s">
        <v>7</v>
      </c>
      <c r="F180" s="3" t="s">
        <v>8</v>
      </c>
      <c r="G180" s="3" t="s">
        <v>8</v>
      </c>
      <c r="H180" s="3" t="s">
        <v>9</v>
      </c>
      <c r="I180" s="3" t="s">
        <v>9</v>
      </c>
      <c r="J180" s="3" t="s">
        <v>10</v>
      </c>
      <c r="K180" s="3" t="s">
        <v>10</v>
      </c>
      <c r="L180" s="3" t="s">
        <v>11</v>
      </c>
      <c r="M180" s="3" t="s">
        <v>11</v>
      </c>
      <c r="N180" s="3" t="s">
        <v>12</v>
      </c>
      <c r="O180" s="3" t="s">
        <v>13</v>
      </c>
      <c r="P180" s="3" t="s">
        <v>14</v>
      </c>
      <c r="Q180" s="3" t="s">
        <v>14</v>
      </c>
      <c r="R180" s="3" t="s">
        <v>15</v>
      </c>
      <c r="S180" s="3" t="s">
        <v>16</v>
      </c>
      <c r="T180" s="3" t="s">
        <v>17</v>
      </c>
      <c r="U180" s="3" t="s">
        <v>17</v>
      </c>
      <c r="V180" s="3" t="s">
        <v>18</v>
      </c>
      <c r="W180" s="3" t="s">
        <v>18</v>
      </c>
      <c r="X180" s="3" t="s">
        <v>264</v>
      </c>
      <c r="Y180" s="3" t="s">
        <v>266</v>
      </c>
      <c r="Z180" s="3" t="s">
        <v>266</v>
      </c>
    </row>
    <row r="181" spans="1:26" s="8" customFormat="1" ht="12.75">
      <c r="A181" s="35">
        <v>2089</v>
      </c>
      <c r="B181" s="26" t="s">
        <v>133</v>
      </c>
      <c r="C181" s="29">
        <v>21045</v>
      </c>
      <c r="D181" s="29">
        <v>31000</v>
      </c>
      <c r="E181" s="29">
        <v>39907</v>
      </c>
      <c r="F181" s="29">
        <v>40000</v>
      </c>
      <c r="G181" s="29">
        <v>40834</v>
      </c>
      <c r="H181" s="29">
        <v>50000</v>
      </c>
      <c r="I181" s="29">
        <v>57731</v>
      </c>
      <c r="J181" s="29">
        <v>50000</v>
      </c>
      <c r="K181" s="29">
        <v>61869</v>
      </c>
      <c r="L181" s="29">
        <v>67000</v>
      </c>
      <c r="M181" s="29">
        <v>75135</v>
      </c>
      <c r="N181" s="29">
        <v>69000</v>
      </c>
      <c r="O181" s="29">
        <v>72466</v>
      </c>
      <c r="P181" s="29">
        <v>71784</v>
      </c>
      <c r="Q181" s="29">
        <v>78507</v>
      </c>
      <c r="R181" s="29">
        <v>82000</v>
      </c>
      <c r="S181" s="29">
        <v>75997</v>
      </c>
      <c r="T181" s="29">
        <v>84500</v>
      </c>
      <c r="U181" s="29">
        <v>80710</v>
      </c>
      <c r="V181" s="29">
        <v>84500</v>
      </c>
      <c r="W181" s="29">
        <v>84500</v>
      </c>
      <c r="X181" s="29">
        <v>83000</v>
      </c>
      <c r="Y181" s="28">
        <f>SUM(X181-V181)</f>
        <v>-1500</v>
      </c>
      <c r="Z181" s="43">
        <f>SUM(Y181/V181)</f>
        <v>-0.01775147928994083</v>
      </c>
    </row>
    <row r="182" spans="1:26" ht="12.75">
      <c r="A182" s="35">
        <v>2091</v>
      </c>
      <c r="B182" s="26" t="s">
        <v>134</v>
      </c>
      <c r="C182" s="29">
        <v>718</v>
      </c>
      <c r="D182" s="29">
        <v>3900</v>
      </c>
      <c r="E182" s="29">
        <v>1333</v>
      </c>
      <c r="F182" s="29">
        <v>4000</v>
      </c>
      <c r="G182" s="29">
        <v>860</v>
      </c>
      <c r="H182" s="29">
        <v>4000</v>
      </c>
      <c r="I182" s="29">
        <v>50</v>
      </c>
      <c r="J182" s="29">
        <v>2500</v>
      </c>
      <c r="K182" s="29">
        <v>1850</v>
      </c>
      <c r="L182" s="29">
        <v>2500</v>
      </c>
      <c r="M182" s="29">
        <v>0</v>
      </c>
      <c r="N182" s="29">
        <v>2500</v>
      </c>
      <c r="O182" s="29">
        <v>0</v>
      </c>
      <c r="P182" s="29">
        <v>2500</v>
      </c>
      <c r="Q182" s="29">
        <v>0</v>
      </c>
      <c r="R182" s="29">
        <v>2500</v>
      </c>
      <c r="S182" s="29">
        <v>2567</v>
      </c>
      <c r="T182" s="29">
        <v>2500</v>
      </c>
      <c r="U182" s="29">
        <v>0</v>
      </c>
      <c r="V182" s="29">
        <v>8000</v>
      </c>
      <c r="W182" s="29">
        <v>8000</v>
      </c>
      <c r="X182" s="29">
        <v>8000</v>
      </c>
      <c r="Y182" s="28">
        <f>SUM(X182-V182)</f>
        <v>0</v>
      </c>
      <c r="Z182" s="43">
        <f>SUM(Y182/V182)</f>
        <v>0</v>
      </c>
    </row>
    <row r="183" spans="1:26" ht="12.75">
      <c r="A183" s="39">
        <v>160</v>
      </c>
      <c r="B183" s="26" t="s">
        <v>27</v>
      </c>
      <c r="C183" s="31">
        <f aca="true" t="shared" si="192" ref="C183:H183">SUM(C181:C182)</f>
        <v>21763</v>
      </c>
      <c r="D183" s="31">
        <f t="shared" si="192"/>
        <v>34900</v>
      </c>
      <c r="E183" s="31">
        <f t="shared" si="192"/>
        <v>41240</v>
      </c>
      <c r="F183" s="31">
        <f t="shared" si="192"/>
        <v>44000</v>
      </c>
      <c r="G183" s="31">
        <f t="shared" si="192"/>
        <v>41694</v>
      </c>
      <c r="H183" s="31">
        <f t="shared" si="192"/>
        <v>54000</v>
      </c>
      <c r="I183" s="31">
        <f aca="true" t="shared" si="193" ref="I183:Q183">SUM(I181:I182)</f>
        <v>57781</v>
      </c>
      <c r="J183" s="31">
        <f t="shared" si="193"/>
        <v>52500</v>
      </c>
      <c r="K183" s="31">
        <f t="shared" si="193"/>
        <v>63719</v>
      </c>
      <c r="L183" s="31">
        <f t="shared" si="193"/>
        <v>69500</v>
      </c>
      <c r="M183" s="31">
        <f t="shared" si="193"/>
        <v>75135</v>
      </c>
      <c r="N183" s="31">
        <f t="shared" si="193"/>
        <v>71500</v>
      </c>
      <c r="O183" s="31">
        <f t="shared" si="193"/>
        <v>72466</v>
      </c>
      <c r="P183" s="31">
        <f t="shared" si="193"/>
        <v>74284</v>
      </c>
      <c r="Q183" s="31">
        <f t="shared" si="193"/>
        <v>78507</v>
      </c>
      <c r="R183" s="31">
        <f aca="true" t="shared" si="194" ref="R183:X183">SUM(R181:R182)</f>
        <v>84500</v>
      </c>
      <c r="S183" s="31">
        <f t="shared" si="194"/>
        <v>78564</v>
      </c>
      <c r="T183" s="31">
        <f t="shared" si="194"/>
        <v>87000</v>
      </c>
      <c r="U183" s="31">
        <f t="shared" si="194"/>
        <v>80710</v>
      </c>
      <c r="V183" s="31">
        <f t="shared" si="194"/>
        <v>92500</v>
      </c>
      <c r="W183" s="31">
        <f t="shared" si="194"/>
        <v>92500</v>
      </c>
      <c r="X183" s="31">
        <f t="shared" si="194"/>
        <v>91000</v>
      </c>
      <c r="Y183" s="34">
        <f>SUM(X183-V183)</f>
        <v>-1500</v>
      </c>
      <c r="Z183" s="44">
        <f>SUM(Y183/V183)</f>
        <v>-0.016216216216216217</v>
      </c>
    </row>
    <row r="184" spans="1:26" ht="12.75">
      <c r="A184" s="1">
        <v>170</v>
      </c>
      <c r="B184" s="2" t="s">
        <v>28</v>
      </c>
      <c r="C184" s="1" t="s">
        <v>1</v>
      </c>
      <c r="D184" s="3" t="s">
        <v>2</v>
      </c>
      <c r="E184" s="3" t="s">
        <v>1</v>
      </c>
      <c r="F184" s="3" t="s">
        <v>2</v>
      </c>
      <c r="G184" s="3" t="s">
        <v>1</v>
      </c>
      <c r="H184" s="3" t="s">
        <v>2</v>
      </c>
      <c r="I184" s="3" t="s">
        <v>1</v>
      </c>
      <c r="J184" s="3" t="s">
        <v>2</v>
      </c>
      <c r="K184" s="3" t="s">
        <v>1</v>
      </c>
      <c r="L184" s="3" t="s">
        <v>2</v>
      </c>
      <c r="M184" s="3" t="s">
        <v>1</v>
      </c>
      <c r="N184" s="3" t="s">
        <v>2</v>
      </c>
      <c r="O184" s="3" t="s">
        <v>1</v>
      </c>
      <c r="P184" s="3" t="s">
        <v>2</v>
      </c>
      <c r="Q184" s="3" t="s">
        <v>3</v>
      </c>
      <c r="R184" s="3" t="s">
        <v>2</v>
      </c>
      <c r="S184" s="3" t="s">
        <v>1</v>
      </c>
      <c r="T184" s="3" t="s">
        <v>2</v>
      </c>
      <c r="U184" s="3" t="s">
        <v>3</v>
      </c>
      <c r="V184" s="3" t="s">
        <v>2</v>
      </c>
      <c r="W184" s="3" t="s">
        <v>267</v>
      </c>
      <c r="X184" s="3" t="s">
        <v>2</v>
      </c>
      <c r="Y184" s="3" t="s">
        <v>4</v>
      </c>
      <c r="Z184" s="3" t="s">
        <v>5</v>
      </c>
    </row>
    <row r="185" spans="1:26" ht="12.75">
      <c r="A185" s="1"/>
      <c r="B185" s="2"/>
      <c r="C185" s="1" t="s">
        <v>6</v>
      </c>
      <c r="D185" s="3" t="s">
        <v>7</v>
      </c>
      <c r="E185" s="3" t="s">
        <v>7</v>
      </c>
      <c r="F185" s="3" t="s">
        <v>8</v>
      </c>
      <c r="G185" s="3" t="s">
        <v>8</v>
      </c>
      <c r="H185" s="3" t="s">
        <v>9</v>
      </c>
      <c r="I185" s="3" t="s">
        <v>9</v>
      </c>
      <c r="J185" s="3" t="s">
        <v>10</v>
      </c>
      <c r="K185" s="3" t="s">
        <v>10</v>
      </c>
      <c r="L185" s="3" t="s">
        <v>11</v>
      </c>
      <c r="M185" s="3" t="s">
        <v>11</v>
      </c>
      <c r="N185" s="3" t="s">
        <v>12</v>
      </c>
      <c r="O185" s="3" t="s">
        <v>13</v>
      </c>
      <c r="P185" s="3" t="s">
        <v>14</v>
      </c>
      <c r="Q185" s="3" t="s">
        <v>14</v>
      </c>
      <c r="R185" s="3" t="s">
        <v>15</v>
      </c>
      <c r="S185" s="3" t="s">
        <v>16</v>
      </c>
      <c r="T185" s="3" t="s">
        <v>17</v>
      </c>
      <c r="U185" s="3" t="s">
        <v>17</v>
      </c>
      <c r="V185" s="3" t="s">
        <v>18</v>
      </c>
      <c r="W185" s="3" t="s">
        <v>18</v>
      </c>
      <c r="X185" s="3" t="s">
        <v>264</v>
      </c>
      <c r="Y185" s="3" t="s">
        <v>266</v>
      </c>
      <c r="Z185" s="3" t="s">
        <v>266</v>
      </c>
    </row>
    <row r="186" spans="1:26" ht="12.75">
      <c r="A186" s="35">
        <v>1021</v>
      </c>
      <c r="B186" s="26" t="s">
        <v>135</v>
      </c>
      <c r="C186" s="29">
        <v>806</v>
      </c>
      <c r="D186" s="29">
        <v>1500</v>
      </c>
      <c r="E186" s="29">
        <v>446</v>
      </c>
      <c r="F186" s="29">
        <v>1000</v>
      </c>
      <c r="G186" s="29">
        <v>348</v>
      </c>
      <c r="H186" s="29">
        <v>1000</v>
      </c>
      <c r="I186" s="29">
        <v>312</v>
      </c>
      <c r="J186" s="29">
        <v>1000</v>
      </c>
      <c r="K186" s="29">
        <v>276</v>
      </c>
      <c r="L186" s="29">
        <v>1000</v>
      </c>
      <c r="M186" s="29">
        <v>223</v>
      </c>
      <c r="N186" s="29">
        <v>1000</v>
      </c>
      <c r="O186" s="29">
        <v>2477</v>
      </c>
      <c r="P186" s="29">
        <v>1000</v>
      </c>
      <c r="Q186" s="29">
        <v>2917</v>
      </c>
      <c r="R186" s="29">
        <v>1000</v>
      </c>
      <c r="S186" s="29">
        <v>252</v>
      </c>
      <c r="T186" s="29">
        <v>1000</v>
      </c>
      <c r="U186" s="29">
        <v>63717</v>
      </c>
      <c r="V186" s="29">
        <v>67000</v>
      </c>
      <c r="W186" s="29">
        <v>67000</v>
      </c>
      <c r="X186" s="29">
        <v>89848</v>
      </c>
      <c r="Y186" s="28">
        <f>SUM(X186-V186)</f>
        <v>22848</v>
      </c>
      <c r="Z186" s="43">
        <f>SUM(Y186/V186)</f>
        <v>0.3410149253731343</v>
      </c>
    </row>
    <row r="187" spans="1:26" ht="12.75">
      <c r="A187" s="35">
        <v>1023</v>
      </c>
      <c r="B187" s="26" t="s">
        <v>136</v>
      </c>
      <c r="C187" s="29">
        <v>101957</v>
      </c>
      <c r="D187" s="29">
        <v>112574</v>
      </c>
      <c r="E187" s="29">
        <v>112000</v>
      </c>
      <c r="F187" s="29">
        <v>125000</v>
      </c>
      <c r="G187" s="29">
        <v>125736</v>
      </c>
      <c r="H187" s="29">
        <v>128600</v>
      </c>
      <c r="I187" s="29">
        <v>134570</v>
      </c>
      <c r="J187" s="29">
        <v>132000</v>
      </c>
      <c r="K187" s="29">
        <v>156377</v>
      </c>
      <c r="L187" s="29">
        <v>138600</v>
      </c>
      <c r="M187" s="29">
        <v>164646</v>
      </c>
      <c r="N187" s="29">
        <v>172000</v>
      </c>
      <c r="O187" s="29">
        <v>167231</v>
      </c>
      <c r="P187" s="29">
        <v>182700</v>
      </c>
      <c r="Q187" s="29">
        <v>175423</v>
      </c>
      <c r="R187" s="29">
        <v>213000</v>
      </c>
      <c r="S187" s="29">
        <v>210564</v>
      </c>
      <c r="T187" s="29">
        <v>219000</v>
      </c>
      <c r="U187" s="29">
        <v>166332</v>
      </c>
      <c r="V187" s="29">
        <v>145000</v>
      </c>
      <c r="W187" s="29">
        <v>145000</v>
      </c>
      <c r="X187" s="29">
        <v>149028</v>
      </c>
      <c r="Y187" s="28">
        <f aca="true" t="shared" si="195" ref="Y187:Y196">SUM(X187-V187)</f>
        <v>4028</v>
      </c>
      <c r="Z187" s="43">
        <f aca="true" t="shared" si="196" ref="Z187:Z196">SUM(Y187/V187)</f>
        <v>0.027779310344827585</v>
      </c>
    </row>
    <row r="188" spans="1:26" ht="12.75">
      <c r="A188" s="35">
        <v>1024</v>
      </c>
      <c r="B188" s="26" t="s">
        <v>137</v>
      </c>
      <c r="C188" s="29">
        <v>8592</v>
      </c>
      <c r="D188" s="29">
        <v>12661</v>
      </c>
      <c r="E188" s="29">
        <v>9000</v>
      </c>
      <c r="F188" s="29">
        <v>9500</v>
      </c>
      <c r="G188" s="29">
        <v>13464</v>
      </c>
      <c r="H188" s="29">
        <v>9750</v>
      </c>
      <c r="I188" s="29">
        <v>16312</v>
      </c>
      <c r="J188" s="29">
        <v>14500</v>
      </c>
      <c r="K188" s="29">
        <v>18085</v>
      </c>
      <c r="L188" s="29">
        <v>18000</v>
      </c>
      <c r="M188" s="29">
        <v>17844</v>
      </c>
      <c r="N188" s="29">
        <v>18700</v>
      </c>
      <c r="O188" s="29">
        <v>19133</v>
      </c>
      <c r="P188" s="29">
        <v>19630</v>
      </c>
      <c r="Q188" s="29">
        <v>19690</v>
      </c>
      <c r="R188" s="29">
        <v>23000</v>
      </c>
      <c r="S188" s="29">
        <v>16028</v>
      </c>
      <c r="T188" s="29">
        <v>23000</v>
      </c>
      <c r="U188" s="29">
        <v>16443</v>
      </c>
      <c r="V188" s="29">
        <v>15000</v>
      </c>
      <c r="W188" s="29">
        <v>15000</v>
      </c>
      <c r="X188" s="29">
        <v>14300</v>
      </c>
      <c r="Y188" s="28">
        <f t="shared" si="195"/>
        <v>-700</v>
      </c>
      <c r="Z188" s="43">
        <f t="shared" si="196"/>
        <v>-0.04666666666666667</v>
      </c>
    </row>
    <row r="189" spans="1:26" ht="12.75">
      <c r="A189" s="35">
        <v>1025</v>
      </c>
      <c r="B189" s="26" t="s">
        <v>138</v>
      </c>
      <c r="C189" s="29">
        <v>236283</v>
      </c>
      <c r="D189" s="29">
        <v>281176</v>
      </c>
      <c r="E189" s="29">
        <v>304000</v>
      </c>
      <c r="F189" s="29">
        <v>364106</v>
      </c>
      <c r="G189" s="29">
        <v>358097</v>
      </c>
      <c r="H189" s="29">
        <v>406500</v>
      </c>
      <c r="I189" s="29">
        <v>409744</v>
      </c>
      <c r="J189" s="29">
        <v>431220</v>
      </c>
      <c r="K189" s="29">
        <v>448816</v>
      </c>
      <c r="L189" s="29">
        <v>500000</v>
      </c>
      <c r="M189" s="29">
        <v>463563</v>
      </c>
      <c r="N189" s="29">
        <v>490000</v>
      </c>
      <c r="O189" s="29">
        <v>451210</v>
      </c>
      <c r="P189" s="29">
        <v>498305</v>
      </c>
      <c r="Q189" s="29">
        <v>509416</v>
      </c>
      <c r="R189" s="29">
        <v>502500</v>
      </c>
      <c r="S189" s="29">
        <v>515934</v>
      </c>
      <c r="T189" s="29">
        <v>509000</v>
      </c>
      <c r="U189" s="29">
        <v>514705</v>
      </c>
      <c r="V189" s="29">
        <v>511000</v>
      </c>
      <c r="W189" s="29">
        <v>511000</v>
      </c>
      <c r="X189" s="29">
        <v>577600</v>
      </c>
      <c r="Y189" s="28">
        <f t="shared" si="195"/>
        <v>66600</v>
      </c>
      <c r="Z189" s="43">
        <f t="shared" si="196"/>
        <v>0.13033268101761253</v>
      </c>
    </row>
    <row r="190" spans="1:26" ht="12.75">
      <c r="A190" s="35">
        <v>1026</v>
      </c>
      <c r="B190" s="26" t="s">
        <v>139</v>
      </c>
      <c r="C190" s="29">
        <v>28629</v>
      </c>
      <c r="D190" s="29">
        <v>36640</v>
      </c>
      <c r="E190" s="29">
        <v>34000</v>
      </c>
      <c r="F190" s="29">
        <v>36640</v>
      </c>
      <c r="G190" s="29">
        <v>40729</v>
      </c>
      <c r="H190" s="29">
        <v>39000</v>
      </c>
      <c r="I190" s="29">
        <v>49822</v>
      </c>
      <c r="J190" s="29">
        <v>46000</v>
      </c>
      <c r="K190" s="29">
        <v>53817</v>
      </c>
      <c r="L190" s="29">
        <v>66100</v>
      </c>
      <c r="M190" s="29">
        <v>64706</v>
      </c>
      <c r="N190" s="29">
        <v>68000</v>
      </c>
      <c r="O190" s="29">
        <v>62472</v>
      </c>
      <c r="P190" s="29">
        <v>63000</v>
      </c>
      <c r="Q190" s="29">
        <v>68448</v>
      </c>
      <c r="R190" s="29">
        <v>70000</v>
      </c>
      <c r="S190" s="29">
        <v>79660</v>
      </c>
      <c r="T190" s="29">
        <v>85000</v>
      </c>
      <c r="U190" s="29">
        <v>115377</v>
      </c>
      <c r="V190" s="29">
        <v>109711</v>
      </c>
      <c r="W190" s="29">
        <v>109711</v>
      </c>
      <c r="X190" s="29">
        <v>99000</v>
      </c>
      <c r="Y190" s="28">
        <f t="shared" si="195"/>
        <v>-10711</v>
      </c>
      <c r="Z190" s="43">
        <f t="shared" si="196"/>
        <v>-0.09762922587525408</v>
      </c>
    </row>
    <row r="191" spans="1:26" ht="12.75">
      <c r="A191" s="35">
        <v>1030</v>
      </c>
      <c r="B191" s="26" t="s">
        <v>140</v>
      </c>
      <c r="C191" s="29">
        <v>1033</v>
      </c>
      <c r="D191" s="29">
        <v>1500</v>
      </c>
      <c r="E191" s="29">
        <v>1200</v>
      </c>
      <c r="F191" s="29">
        <v>1200</v>
      </c>
      <c r="G191" s="29">
        <v>1268</v>
      </c>
      <c r="H191" s="29">
        <v>1200</v>
      </c>
      <c r="I191" s="29">
        <v>1247</v>
      </c>
      <c r="J191" s="29">
        <v>1370</v>
      </c>
      <c r="K191" s="29">
        <v>1137</v>
      </c>
      <c r="L191" s="29">
        <v>1400</v>
      </c>
      <c r="M191" s="29">
        <v>1054</v>
      </c>
      <c r="N191" s="29">
        <v>1400</v>
      </c>
      <c r="O191" s="29">
        <v>1062</v>
      </c>
      <c r="P191" s="29">
        <v>1400</v>
      </c>
      <c r="Q191" s="29">
        <v>1296</v>
      </c>
      <c r="R191" s="29">
        <v>1400</v>
      </c>
      <c r="S191" s="29">
        <v>1393</v>
      </c>
      <c r="T191" s="29">
        <v>1400</v>
      </c>
      <c r="U191" s="29">
        <v>1465</v>
      </c>
      <c r="V191" s="29">
        <v>1300</v>
      </c>
      <c r="W191" s="29">
        <v>1300</v>
      </c>
      <c r="X191" s="29">
        <v>1300</v>
      </c>
      <c r="Y191" s="28">
        <f t="shared" si="195"/>
        <v>0</v>
      </c>
      <c r="Z191" s="43">
        <f t="shared" si="196"/>
        <v>0</v>
      </c>
    </row>
    <row r="192" spans="1:26" ht="12.75">
      <c r="A192" s="35">
        <v>1031</v>
      </c>
      <c r="B192" s="26" t="s">
        <v>141</v>
      </c>
      <c r="C192" s="29">
        <v>2913</v>
      </c>
      <c r="D192" s="29">
        <v>5000</v>
      </c>
      <c r="E192" s="29">
        <v>4111</v>
      </c>
      <c r="F192" s="29">
        <v>3500</v>
      </c>
      <c r="G192" s="29">
        <v>6621</v>
      </c>
      <c r="H192" s="29">
        <v>6000</v>
      </c>
      <c r="I192" s="29">
        <v>5942</v>
      </c>
      <c r="J192" s="29">
        <v>7000</v>
      </c>
      <c r="K192" s="29">
        <v>3888</v>
      </c>
      <c r="L192" s="29">
        <v>2000</v>
      </c>
      <c r="M192" s="29">
        <v>1363</v>
      </c>
      <c r="N192" s="29">
        <v>4000</v>
      </c>
      <c r="O192" s="29">
        <v>1724</v>
      </c>
      <c r="P192" s="29">
        <v>3000</v>
      </c>
      <c r="Q192" s="29">
        <v>2767</v>
      </c>
      <c r="R192" s="29">
        <v>3200</v>
      </c>
      <c r="S192" s="29">
        <v>3157</v>
      </c>
      <c r="T192" s="29">
        <v>3200</v>
      </c>
      <c r="U192" s="29">
        <v>3315</v>
      </c>
      <c r="V192" s="29">
        <v>3200</v>
      </c>
      <c r="W192" s="29">
        <v>3200</v>
      </c>
      <c r="X192" s="29">
        <v>16500</v>
      </c>
      <c r="Y192" s="28">
        <f t="shared" si="195"/>
        <v>13300</v>
      </c>
      <c r="Z192" s="43">
        <f t="shared" si="196"/>
        <v>4.15625</v>
      </c>
    </row>
    <row r="193" spans="1:26" ht="12.75">
      <c r="A193" s="35">
        <v>1032</v>
      </c>
      <c r="B193" s="26" t="s">
        <v>142</v>
      </c>
      <c r="C193" s="29">
        <v>0</v>
      </c>
      <c r="D193" s="29">
        <v>8500</v>
      </c>
      <c r="E193" s="29">
        <v>8500</v>
      </c>
      <c r="F193" s="29">
        <v>8500</v>
      </c>
      <c r="G193" s="29">
        <v>16764</v>
      </c>
      <c r="H193" s="29">
        <v>8500</v>
      </c>
      <c r="I193" s="29">
        <v>0</v>
      </c>
      <c r="J193" s="29">
        <v>8500</v>
      </c>
      <c r="K193" s="29">
        <v>0</v>
      </c>
      <c r="L193" s="29">
        <v>8500</v>
      </c>
      <c r="M193" s="29">
        <v>0</v>
      </c>
      <c r="N193" s="29">
        <v>8500</v>
      </c>
      <c r="O193" s="29">
        <v>0</v>
      </c>
      <c r="P193" s="29">
        <v>8500</v>
      </c>
      <c r="Q193" s="29">
        <v>0</v>
      </c>
      <c r="R193" s="29">
        <v>6000</v>
      </c>
      <c r="S193" s="29">
        <v>28855</v>
      </c>
      <c r="T193" s="29">
        <v>6000</v>
      </c>
      <c r="U193" s="29">
        <v>0</v>
      </c>
      <c r="V193" s="29">
        <v>6000</v>
      </c>
      <c r="W193" s="29">
        <v>6000</v>
      </c>
      <c r="X193" s="29">
        <v>6000</v>
      </c>
      <c r="Y193" s="28">
        <f t="shared" si="195"/>
        <v>0</v>
      </c>
      <c r="Z193" s="43">
        <f t="shared" si="196"/>
        <v>0</v>
      </c>
    </row>
    <row r="194" spans="1:26" ht="12.75">
      <c r="A194" s="35">
        <v>1033</v>
      </c>
      <c r="B194" s="26" t="s">
        <v>143</v>
      </c>
      <c r="C194" s="29">
        <v>0</v>
      </c>
      <c r="D194" s="29">
        <v>15000</v>
      </c>
      <c r="E194" s="29">
        <v>15000</v>
      </c>
      <c r="F194" s="29">
        <v>-3000</v>
      </c>
      <c r="G194" s="29">
        <v>0</v>
      </c>
      <c r="H194" s="29">
        <v>2000</v>
      </c>
      <c r="I194" s="29">
        <v>3378</v>
      </c>
      <c r="J194" s="29">
        <v>2000</v>
      </c>
      <c r="K194" s="29">
        <v>0</v>
      </c>
      <c r="L194" s="29">
        <v>10500</v>
      </c>
      <c r="M194" s="29">
        <v>10499</v>
      </c>
      <c r="N194" s="29">
        <v>2000</v>
      </c>
      <c r="O194" s="29">
        <v>5000</v>
      </c>
      <c r="P194" s="29">
        <v>0</v>
      </c>
      <c r="Q194" s="29">
        <v>0</v>
      </c>
      <c r="R194" s="29">
        <v>6500</v>
      </c>
      <c r="S194" s="29">
        <v>4100</v>
      </c>
      <c r="T194" s="29">
        <v>4000</v>
      </c>
      <c r="U194" s="29">
        <v>0</v>
      </c>
      <c r="V194" s="29">
        <v>1500</v>
      </c>
      <c r="W194" s="29">
        <v>1500</v>
      </c>
      <c r="X194" s="29">
        <v>1500</v>
      </c>
      <c r="Y194" s="28">
        <f t="shared" si="195"/>
        <v>0</v>
      </c>
      <c r="Z194" s="43">
        <f t="shared" si="196"/>
        <v>0</v>
      </c>
    </row>
    <row r="195" spans="1:26" s="13" customFormat="1" ht="12.75">
      <c r="A195" s="35">
        <v>1035</v>
      </c>
      <c r="B195" s="26" t="s">
        <v>144</v>
      </c>
      <c r="C195" s="29">
        <v>862</v>
      </c>
      <c r="D195" s="29">
        <v>8500</v>
      </c>
      <c r="E195" s="29">
        <v>4000</v>
      </c>
      <c r="F195" s="29">
        <v>4000</v>
      </c>
      <c r="G195" s="29">
        <v>2434</v>
      </c>
      <c r="H195" s="29">
        <v>3000</v>
      </c>
      <c r="I195" s="29">
        <v>1340</v>
      </c>
      <c r="J195" s="29">
        <v>2500</v>
      </c>
      <c r="K195" s="29">
        <v>2187</v>
      </c>
      <c r="L195" s="29">
        <v>2500</v>
      </c>
      <c r="M195" s="29">
        <v>1046</v>
      </c>
      <c r="N195" s="29">
        <v>2500</v>
      </c>
      <c r="O195" s="29">
        <v>1802</v>
      </c>
      <c r="P195" s="29">
        <v>2600</v>
      </c>
      <c r="Q195" s="29">
        <v>1331</v>
      </c>
      <c r="R195" s="29">
        <v>2600</v>
      </c>
      <c r="S195" s="29">
        <v>2206</v>
      </c>
      <c r="T195" s="29">
        <v>2600</v>
      </c>
      <c r="U195" s="29">
        <v>1726</v>
      </c>
      <c r="V195" s="29">
        <v>2400</v>
      </c>
      <c r="W195" s="29">
        <v>2400</v>
      </c>
      <c r="X195" s="29">
        <v>2400</v>
      </c>
      <c r="Y195" s="28">
        <f t="shared" si="195"/>
        <v>0</v>
      </c>
      <c r="Z195" s="43">
        <f t="shared" si="196"/>
        <v>0</v>
      </c>
    </row>
    <row r="196" spans="1:26" s="13" customFormat="1" ht="12.75">
      <c r="A196" s="39">
        <v>170</v>
      </c>
      <c r="B196" s="26" t="s">
        <v>28</v>
      </c>
      <c r="C196" s="31">
        <f aca="true" t="shared" si="197" ref="C196:H196">SUM(C186:C195)</f>
        <v>381075</v>
      </c>
      <c r="D196" s="34">
        <f t="shared" si="197"/>
        <v>483051</v>
      </c>
      <c r="E196" s="34">
        <f t="shared" si="197"/>
        <v>492257</v>
      </c>
      <c r="F196" s="34">
        <f t="shared" si="197"/>
        <v>550446</v>
      </c>
      <c r="G196" s="34">
        <f>SUM(G186:G195)</f>
        <v>565461</v>
      </c>
      <c r="H196" s="34">
        <f t="shared" si="197"/>
        <v>605550</v>
      </c>
      <c r="I196" s="34">
        <f aca="true" t="shared" si="198" ref="I196:Q196">SUM(I186:I195)</f>
        <v>622667</v>
      </c>
      <c r="J196" s="34">
        <f t="shared" si="198"/>
        <v>646090</v>
      </c>
      <c r="K196" s="34">
        <f t="shared" si="198"/>
        <v>684583</v>
      </c>
      <c r="L196" s="34">
        <f t="shared" si="198"/>
        <v>748600</v>
      </c>
      <c r="M196" s="34">
        <f t="shared" si="198"/>
        <v>724944</v>
      </c>
      <c r="N196" s="28">
        <f t="shared" si="198"/>
        <v>768100</v>
      </c>
      <c r="O196" s="34">
        <f t="shared" si="198"/>
        <v>712111</v>
      </c>
      <c r="P196" s="34">
        <f t="shared" si="198"/>
        <v>780135</v>
      </c>
      <c r="Q196" s="34">
        <f t="shared" si="198"/>
        <v>781288</v>
      </c>
      <c r="R196" s="34">
        <f aca="true" t="shared" si="199" ref="R196:X196">SUM(R186:R195)</f>
        <v>829200</v>
      </c>
      <c r="S196" s="34">
        <f t="shared" si="199"/>
        <v>862149</v>
      </c>
      <c r="T196" s="34">
        <f t="shared" si="199"/>
        <v>854200</v>
      </c>
      <c r="U196" s="34">
        <f t="shared" si="199"/>
        <v>883080</v>
      </c>
      <c r="V196" s="34">
        <f t="shared" si="199"/>
        <v>862111</v>
      </c>
      <c r="W196" s="34">
        <f t="shared" si="199"/>
        <v>862111</v>
      </c>
      <c r="X196" s="34">
        <f t="shared" si="199"/>
        <v>957476</v>
      </c>
      <c r="Y196" s="34">
        <f t="shared" si="195"/>
        <v>95365</v>
      </c>
      <c r="Z196" s="44">
        <f t="shared" si="196"/>
        <v>0.11061800626601447</v>
      </c>
    </row>
    <row r="197" spans="1:26" ht="12.75">
      <c r="A197" s="10">
        <v>180</v>
      </c>
      <c r="B197" s="11" t="s">
        <v>29</v>
      </c>
      <c r="C197" s="1" t="s">
        <v>1</v>
      </c>
      <c r="D197" s="12" t="s">
        <v>2</v>
      </c>
      <c r="E197" s="3" t="s">
        <v>1</v>
      </c>
      <c r="F197" s="3" t="s">
        <v>2</v>
      </c>
      <c r="G197" s="3" t="s">
        <v>1</v>
      </c>
      <c r="H197" s="3" t="s">
        <v>2</v>
      </c>
      <c r="I197" s="3" t="s">
        <v>1</v>
      </c>
      <c r="J197" s="3" t="s">
        <v>2</v>
      </c>
      <c r="K197" s="3" t="s">
        <v>1</v>
      </c>
      <c r="L197" s="3" t="s">
        <v>2</v>
      </c>
      <c r="M197" s="3" t="s">
        <v>1</v>
      </c>
      <c r="N197" s="3" t="s">
        <v>2</v>
      </c>
      <c r="O197" s="3" t="s">
        <v>1</v>
      </c>
      <c r="P197" s="3" t="s">
        <v>2</v>
      </c>
      <c r="Q197" s="3" t="s">
        <v>3</v>
      </c>
      <c r="R197" s="3" t="s">
        <v>2</v>
      </c>
      <c r="S197" s="3" t="s">
        <v>1</v>
      </c>
      <c r="T197" s="3" t="s">
        <v>2</v>
      </c>
      <c r="U197" s="3" t="s">
        <v>3</v>
      </c>
      <c r="V197" s="3" t="s">
        <v>2</v>
      </c>
      <c r="W197" s="3" t="s">
        <v>267</v>
      </c>
      <c r="X197" s="3" t="s">
        <v>2</v>
      </c>
      <c r="Y197" s="3" t="s">
        <v>4</v>
      </c>
      <c r="Z197" s="3" t="s">
        <v>5</v>
      </c>
    </row>
    <row r="198" spans="1:26" ht="12.75">
      <c r="A198" s="10"/>
      <c r="B198" s="11"/>
      <c r="C198" s="1" t="s">
        <v>6</v>
      </c>
      <c r="D198" s="12" t="s">
        <v>7</v>
      </c>
      <c r="E198" s="3" t="s">
        <v>7</v>
      </c>
      <c r="F198" s="3" t="s">
        <v>8</v>
      </c>
      <c r="G198" s="3" t="s">
        <v>8</v>
      </c>
      <c r="H198" s="3" t="s">
        <v>9</v>
      </c>
      <c r="I198" s="3" t="s">
        <v>9</v>
      </c>
      <c r="J198" s="3" t="s">
        <v>10</v>
      </c>
      <c r="K198" s="3" t="s">
        <v>10</v>
      </c>
      <c r="L198" s="3" t="s">
        <v>11</v>
      </c>
      <c r="M198" s="3" t="s">
        <v>11</v>
      </c>
      <c r="N198" s="3" t="s">
        <v>12</v>
      </c>
      <c r="O198" s="3" t="s">
        <v>13</v>
      </c>
      <c r="P198" s="3" t="s">
        <v>14</v>
      </c>
      <c r="Q198" s="3" t="s">
        <v>14</v>
      </c>
      <c r="R198" s="3" t="s">
        <v>15</v>
      </c>
      <c r="S198" s="3" t="s">
        <v>16</v>
      </c>
      <c r="T198" s="3" t="s">
        <v>17</v>
      </c>
      <c r="U198" s="3" t="s">
        <v>17</v>
      </c>
      <c r="V198" s="3" t="s">
        <v>18</v>
      </c>
      <c r="W198" s="3" t="s">
        <v>18</v>
      </c>
      <c r="X198" s="3" t="s">
        <v>264</v>
      </c>
      <c r="Y198" s="3" t="s">
        <v>266</v>
      </c>
      <c r="Z198" s="3" t="s">
        <v>266</v>
      </c>
    </row>
    <row r="199" spans="1:26" ht="12.75">
      <c r="A199" s="35"/>
      <c r="B199" s="26" t="s">
        <v>145</v>
      </c>
      <c r="C199" s="27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9"/>
      <c r="Z199" s="30"/>
    </row>
    <row r="200" spans="1:26" ht="12.75">
      <c r="A200" s="35"/>
      <c r="B200" s="26" t="s">
        <v>146</v>
      </c>
      <c r="C200" s="29">
        <v>60000</v>
      </c>
      <c r="D200" s="29">
        <v>60000</v>
      </c>
      <c r="E200" s="29">
        <v>60000</v>
      </c>
      <c r="F200" s="29">
        <v>60000</v>
      </c>
      <c r="G200" s="29">
        <v>60000</v>
      </c>
      <c r="H200" s="29">
        <v>60000</v>
      </c>
      <c r="I200" s="29">
        <v>60000</v>
      </c>
      <c r="J200" s="29">
        <v>60000</v>
      </c>
      <c r="K200" s="29">
        <v>60000</v>
      </c>
      <c r="L200" s="29">
        <v>60000</v>
      </c>
      <c r="M200" s="29">
        <v>60000</v>
      </c>
      <c r="N200" s="29">
        <v>40000</v>
      </c>
      <c r="O200" s="29">
        <v>40000</v>
      </c>
      <c r="P200" s="29">
        <v>40000</v>
      </c>
      <c r="Q200" s="29">
        <v>40000</v>
      </c>
      <c r="R200" s="29">
        <v>40000</v>
      </c>
      <c r="S200" s="29">
        <v>40000</v>
      </c>
      <c r="T200" s="29">
        <v>40000</v>
      </c>
      <c r="U200" s="29">
        <v>40000</v>
      </c>
      <c r="V200" s="29">
        <v>40000</v>
      </c>
      <c r="W200" s="29">
        <v>40000</v>
      </c>
      <c r="X200" s="29">
        <v>0</v>
      </c>
      <c r="Y200" s="29">
        <f>SUM(X200-V200)</f>
        <v>-40000</v>
      </c>
      <c r="Z200" s="30">
        <f>SUM(Y200/V200)</f>
        <v>-1</v>
      </c>
    </row>
    <row r="201" spans="1:26" ht="12.75">
      <c r="A201" s="35"/>
      <c r="B201" s="26" t="s">
        <v>147</v>
      </c>
      <c r="C201" s="29">
        <v>0</v>
      </c>
      <c r="D201" s="29">
        <v>40000</v>
      </c>
      <c r="E201" s="29">
        <v>40000</v>
      </c>
      <c r="F201" s="29">
        <v>40000</v>
      </c>
      <c r="G201" s="29">
        <v>40000</v>
      </c>
      <c r="H201" s="29">
        <v>40000</v>
      </c>
      <c r="I201" s="29">
        <v>40000</v>
      </c>
      <c r="J201" s="29">
        <v>40000</v>
      </c>
      <c r="K201" s="29">
        <v>40000</v>
      </c>
      <c r="L201" s="29">
        <v>40000</v>
      </c>
      <c r="M201" s="29">
        <v>40000</v>
      </c>
      <c r="N201" s="29">
        <v>40000</v>
      </c>
      <c r="O201" s="29">
        <v>40000</v>
      </c>
      <c r="P201" s="29">
        <v>40000</v>
      </c>
      <c r="Q201" s="29">
        <v>40000</v>
      </c>
      <c r="R201" s="29">
        <v>40000</v>
      </c>
      <c r="S201" s="29">
        <v>40000</v>
      </c>
      <c r="T201" s="29">
        <v>40000</v>
      </c>
      <c r="U201" s="29">
        <v>40000</v>
      </c>
      <c r="V201" s="29">
        <v>0</v>
      </c>
      <c r="W201" s="29">
        <v>0</v>
      </c>
      <c r="X201" s="29">
        <v>0</v>
      </c>
      <c r="Y201" s="29">
        <f aca="true" t="shared" si="200" ref="Y201:Y224">SUM(X201-V201)</f>
        <v>0</v>
      </c>
      <c r="Z201" s="30"/>
    </row>
    <row r="202" spans="1:26" ht="12.75">
      <c r="A202" s="35"/>
      <c r="B202" s="26" t="s">
        <v>148</v>
      </c>
      <c r="C202" s="29"/>
      <c r="D202" s="29">
        <v>40000</v>
      </c>
      <c r="E202" s="29">
        <v>40000</v>
      </c>
      <c r="F202" s="29">
        <v>38000</v>
      </c>
      <c r="G202" s="29">
        <v>38000</v>
      </c>
      <c r="H202" s="29">
        <v>37500</v>
      </c>
      <c r="I202" s="29">
        <v>37500</v>
      </c>
      <c r="J202" s="29">
        <v>5000</v>
      </c>
      <c r="K202" s="29">
        <v>5000</v>
      </c>
      <c r="L202" s="29">
        <v>60000</v>
      </c>
      <c r="M202" s="29">
        <v>60000</v>
      </c>
      <c r="N202" s="29">
        <v>48011</v>
      </c>
      <c r="O202" s="29">
        <v>48011</v>
      </c>
      <c r="P202" s="29">
        <v>49648</v>
      </c>
      <c r="Q202" s="29">
        <v>49648</v>
      </c>
      <c r="R202" s="29">
        <v>51341</v>
      </c>
      <c r="S202" s="29">
        <v>51341</v>
      </c>
      <c r="T202" s="29"/>
      <c r="U202" s="29">
        <v>0</v>
      </c>
      <c r="V202" s="29"/>
      <c r="W202" s="29"/>
      <c r="X202" s="29"/>
      <c r="Y202" s="29">
        <f t="shared" si="200"/>
        <v>0</v>
      </c>
      <c r="Z202" s="30"/>
    </row>
    <row r="203" spans="1:26" ht="12.75">
      <c r="A203" s="35"/>
      <c r="B203" s="26" t="s">
        <v>149</v>
      </c>
      <c r="C203" s="29"/>
      <c r="D203" s="29">
        <v>110000</v>
      </c>
      <c r="E203" s="29">
        <v>110000</v>
      </c>
      <c r="F203" s="29">
        <v>110000</v>
      </c>
      <c r="G203" s="29">
        <v>110000</v>
      </c>
      <c r="H203" s="29">
        <v>110000</v>
      </c>
      <c r="I203" s="29">
        <v>110000</v>
      </c>
      <c r="J203" s="29">
        <v>110000</v>
      </c>
      <c r="K203" s="29">
        <v>110000</v>
      </c>
      <c r="L203" s="29">
        <v>110000</v>
      </c>
      <c r="M203" s="29">
        <v>110000</v>
      </c>
      <c r="N203" s="29">
        <v>110000</v>
      </c>
      <c r="O203" s="29">
        <v>110000</v>
      </c>
      <c r="P203" s="29">
        <v>110000</v>
      </c>
      <c r="Q203" s="29">
        <v>110000</v>
      </c>
      <c r="R203" s="29">
        <v>110000</v>
      </c>
      <c r="S203" s="29">
        <v>110000</v>
      </c>
      <c r="T203" s="29">
        <v>110000</v>
      </c>
      <c r="U203" s="29">
        <v>110000</v>
      </c>
      <c r="V203" s="29">
        <v>110000</v>
      </c>
      <c r="W203" s="29">
        <v>110000</v>
      </c>
      <c r="X203" s="29">
        <v>114639</v>
      </c>
      <c r="Y203" s="29">
        <f t="shared" si="200"/>
        <v>4639</v>
      </c>
      <c r="Z203" s="30">
        <f aca="true" t="shared" si="201" ref="Z203:Z224">SUM(Y203/V203)</f>
        <v>0.04217272727272727</v>
      </c>
    </row>
    <row r="204" spans="1:26" ht="12.75">
      <c r="A204" s="35"/>
      <c r="B204" s="26" t="s">
        <v>150</v>
      </c>
      <c r="C204" s="29"/>
      <c r="D204" s="29">
        <v>175000</v>
      </c>
      <c r="E204" s="29">
        <v>175000</v>
      </c>
      <c r="F204" s="29">
        <v>175000</v>
      </c>
      <c r="G204" s="29">
        <v>175000</v>
      </c>
      <c r="H204" s="29">
        <v>175000</v>
      </c>
      <c r="I204" s="29">
        <v>175000</v>
      </c>
      <c r="J204" s="29">
        <v>175000</v>
      </c>
      <c r="K204" s="29">
        <v>175000</v>
      </c>
      <c r="L204" s="29">
        <v>175000</v>
      </c>
      <c r="M204" s="29">
        <v>175000</v>
      </c>
      <c r="N204" s="29">
        <v>175000</v>
      </c>
      <c r="O204" s="29">
        <v>175000</v>
      </c>
      <c r="P204" s="29">
        <v>175000</v>
      </c>
      <c r="Q204" s="29">
        <v>175000</v>
      </c>
      <c r="R204" s="29">
        <v>175000</v>
      </c>
      <c r="S204" s="29">
        <v>175000</v>
      </c>
      <c r="T204" s="29">
        <v>175000</v>
      </c>
      <c r="U204" s="29">
        <v>175000</v>
      </c>
      <c r="V204" s="29">
        <v>175000</v>
      </c>
      <c r="W204" s="29">
        <v>175000</v>
      </c>
      <c r="X204" s="29">
        <v>175000</v>
      </c>
      <c r="Y204" s="29">
        <f t="shared" si="200"/>
        <v>0</v>
      </c>
      <c r="Z204" s="30">
        <f t="shared" si="201"/>
        <v>0</v>
      </c>
    </row>
    <row r="205" spans="1:26" ht="12.75">
      <c r="A205" s="35"/>
      <c r="B205" s="26" t="s">
        <v>151</v>
      </c>
      <c r="C205" s="29"/>
      <c r="D205" s="29">
        <v>130000</v>
      </c>
      <c r="E205" s="29">
        <v>130000</v>
      </c>
      <c r="F205" s="29">
        <v>220000</v>
      </c>
      <c r="G205" s="29">
        <v>220000</v>
      </c>
      <c r="H205" s="29">
        <v>220000</v>
      </c>
      <c r="I205" s="29">
        <v>220000</v>
      </c>
      <c r="J205" s="29">
        <v>220000</v>
      </c>
      <c r="K205" s="29">
        <v>220000</v>
      </c>
      <c r="L205" s="29">
        <v>220000</v>
      </c>
      <c r="M205" s="29">
        <v>220000</v>
      </c>
      <c r="N205" s="29">
        <v>220000</v>
      </c>
      <c r="O205" s="29">
        <v>220000</v>
      </c>
      <c r="P205" s="29">
        <v>220000</v>
      </c>
      <c r="Q205" s="29">
        <v>220000</v>
      </c>
      <c r="R205" s="29">
        <v>220000</v>
      </c>
      <c r="S205" s="29">
        <v>220000</v>
      </c>
      <c r="T205" s="29">
        <v>220000</v>
      </c>
      <c r="U205" s="29">
        <v>220000</v>
      </c>
      <c r="V205" s="29">
        <v>215000</v>
      </c>
      <c r="W205" s="29">
        <v>215000</v>
      </c>
      <c r="X205" s="29">
        <v>215000</v>
      </c>
      <c r="Y205" s="29">
        <f t="shared" si="200"/>
        <v>0</v>
      </c>
      <c r="Z205" s="30">
        <f t="shared" si="201"/>
        <v>0</v>
      </c>
    </row>
    <row r="206" spans="1:26" ht="12.75">
      <c r="A206" s="35"/>
      <c r="B206" s="26" t="s">
        <v>152</v>
      </c>
      <c r="C206" s="29"/>
      <c r="D206" s="29"/>
      <c r="E206" s="29"/>
      <c r="F206" s="29"/>
      <c r="G206" s="29"/>
      <c r="H206" s="29"/>
      <c r="I206" s="29"/>
      <c r="J206" s="29">
        <v>80000</v>
      </c>
      <c r="K206" s="29">
        <v>80000</v>
      </c>
      <c r="L206" s="29">
        <v>80000</v>
      </c>
      <c r="M206" s="29">
        <v>80000</v>
      </c>
      <c r="N206" s="29">
        <v>80000</v>
      </c>
      <c r="O206" s="29">
        <v>80000</v>
      </c>
      <c r="P206" s="29">
        <v>80000</v>
      </c>
      <c r="Q206" s="29">
        <v>80000</v>
      </c>
      <c r="R206" s="29">
        <v>80000</v>
      </c>
      <c r="S206" s="29">
        <v>80000</v>
      </c>
      <c r="T206" s="29">
        <v>80000</v>
      </c>
      <c r="U206" s="29">
        <v>80000</v>
      </c>
      <c r="V206" s="29">
        <v>80000</v>
      </c>
      <c r="W206" s="29">
        <v>80000</v>
      </c>
      <c r="X206" s="29">
        <v>80000</v>
      </c>
      <c r="Y206" s="29">
        <f t="shared" si="200"/>
        <v>0</v>
      </c>
      <c r="Z206" s="30">
        <f t="shared" si="201"/>
        <v>0</v>
      </c>
    </row>
    <row r="207" spans="1:26" s="8" customFormat="1" ht="12.75">
      <c r="A207" s="35"/>
      <c r="B207" s="26" t="s">
        <v>153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>
        <v>94500</v>
      </c>
      <c r="S207" s="29">
        <v>94500</v>
      </c>
      <c r="T207" s="29">
        <v>94500</v>
      </c>
      <c r="U207" s="29">
        <v>94500</v>
      </c>
      <c r="V207" s="29">
        <v>94500</v>
      </c>
      <c r="W207" s="29">
        <v>94500</v>
      </c>
      <c r="X207" s="29">
        <v>94500</v>
      </c>
      <c r="Y207" s="29">
        <f t="shared" si="200"/>
        <v>0</v>
      </c>
      <c r="Z207" s="30">
        <f t="shared" si="201"/>
        <v>0</v>
      </c>
    </row>
    <row r="208" spans="1:26" ht="12.75">
      <c r="A208" s="35"/>
      <c r="B208" s="26" t="s">
        <v>154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106175</v>
      </c>
      <c r="U208" s="29">
        <v>106488</v>
      </c>
      <c r="V208" s="29">
        <v>106488</v>
      </c>
      <c r="W208" s="29">
        <v>106488</v>
      </c>
      <c r="X208" s="29">
        <v>106488</v>
      </c>
      <c r="Y208" s="29">
        <f t="shared" si="200"/>
        <v>0</v>
      </c>
      <c r="Z208" s="30">
        <f t="shared" si="201"/>
        <v>0</v>
      </c>
    </row>
    <row r="209" spans="1:26" ht="12.75">
      <c r="A209" s="39"/>
      <c r="B209" s="26" t="s">
        <v>155</v>
      </c>
      <c r="C209" s="31"/>
      <c r="D209" s="31">
        <f>SUM(D200:D205)</f>
        <v>555000</v>
      </c>
      <c r="E209" s="31">
        <f>SUM(E200:E205)</f>
        <v>555000</v>
      </c>
      <c r="F209" s="31">
        <f>SUM(F200:F205)</f>
        <v>643000</v>
      </c>
      <c r="G209" s="31">
        <f>SUM(G200:G205)</f>
        <v>643000</v>
      </c>
      <c r="H209" s="31">
        <f aca="true" t="shared" si="202" ref="H209:Q209">SUM(H200:H206)</f>
        <v>642500</v>
      </c>
      <c r="I209" s="31">
        <f t="shared" si="202"/>
        <v>642500</v>
      </c>
      <c r="J209" s="31">
        <f t="shared" si="202"/>
        <v>690000</v>
      </c>
      <c r="K209" s="31">
        <f t="shared" si="202"/>
        <v>690000</v>
      </c>
      <c r="L209" s="31">
        <f t="shared" si="202"/>
        <v>745000</v>
      </c>
      <c r="M209" s="31">
        <f t="shared" si="202"/>
        <v>745000</v>
      </c>
      <c r="N209" s="31">
        <f t="shared" si="202"/>
        <v>713011</v>
      </c>
      <c r="O209" s="31">
        <f t="shared" si="202"/>
        <v>713011</v>
      </c>
      <c r="P209" s="31">
        <f t="shared" si="202"/>
        <v>714648</v>
      </c>
      <c r="Q209" s="31">
        <f t="shared" si="202"/>
        <v>714648</v>
      </c>
      <c r="R209" s="31">
        <f>SUM(R200:R207)</f>
        <v>810841</v>
      </c>
      <c r="S209" s="31">
        <f>SUM(S200:S207)</f>
        <v>810841</v>
      </c>
      <c r="T209" s="31">
        <f>SUM(T200:T208)</f>
        <v>865675</v>
      </c>
      <c r="U209" s="31">
        <f>SUM(U200:U208)</f>
        <v>865988</v>
      </c>
      <c r="V209" s="31">
        <f>SUM(V200:V208)</f>
        <v>820988</v>
      </c>
      <c r="W209" s="31">
        <f>SUM(W200:W208)</f>
        <v>820988</v>
      </c>
      <c r="X209" s="31">
        <f>SUM(X200:X208)</f>
        <v>785627</v>
      </c>
      <c r="Y209" s="31">
        <f t="shared" si="200"/>
        <v>-35361</v>
      </c>
      <c r="Z209" s="32">
        <f t="shared" si="201"/>
        <v>-0.04307127509780898</v>
      </c>
    </row>
    <row r="210" spans="1:26" ht="12.75">
      <c r="A210" s="35"/>
      <c r="B210" s="26" t="s">
        <v>156</v>
      </c>
      <c r="C210" s="27"/>
      <c r="D210" s="28"/>
      <c r="E210" s="28"/>
      <c r="F210" s="27"/>
      <c r="G210" s="28"/>
      <c r="H210" s="2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9">
        <f t="shared" si="200"/>
        <v>0</v>
      </c>
      <c r="Z210" s="30"/>
    </row>
    <row r="211" spans="1:26" ht="12.75">
      <c r="A211" s="35"/>
      <c r="B211" s="26" t="s">
        <v>146</v>
      </c>
      <c r="C211" s="29"/>
      <c r="D211" s="29">
        <v>26935</v>
      </c>
      <c r="E211" s="29">
        <v>26935</v>
      </c>
      <c r="F211" s="29">
        <v>20849</v>
      </c>
      <c r="G211" s="29">
        <v>20849</v>
      </c>
      <c r="H211" s="29">
        <v>17621</v>
      </c>
      <c r="I211" s="29">
        <v>17621</v>
      </c>
      <c r="J211" s="29">
        <v>14320</v>
      </c>
      <c r="K211" s="29">
        <v>14320</v>
      </c>
      <c r="L211" s="29">
        <v>11437</v>
      </c>
      <c r="M211" s="29">
        <v>11437</v>
      </c>
      <c r="N211" s="29">
        <v>8937</v>
      </c>
      <c r="O211" s="29">
        <v>8937</v>
      </c>
      <c r="P211" s="29">
        <v>6399</v>
      </c>
      <c r="Q211" s="29">
        <v>6399</v>
      </c>
      <c r="R211" s="29">
        <v>3420</v>
      </c>
      <c r="S211" s="29">
        <v>3420</v>
      </c>
      <c r="T211" s="29">
        <v>1964</v>
      </c>
      <c r="U211" s="29">
        <v>2480</v>
      </c>
      <c r="V211" s="29">
        <v>830</v>
      </c>
      <c r="W211" s="29">
        <v>830</v>
      </c>
      <c r="X211" s="29">
        <v>830</v>
      </c>
      <c r="Y211" s="29">
        <f t="shared" si="200"/>
        <v>0</v>
      </c>
      <c r="Z211" s="30">
        <f t="shared" si="201"/>
        <v>0</v>
      </c>
    </row>
    <row r="212" spans="1:26" ht="12.75">
      <c r="A212" s="35"/>
      <c r="B212" s="26" t="s">
        <v>147</v>
      </c>
      <c r="C212" s="29"/>
      <c r="D212" s="29">
        <v>13844</v>
      </c>
      <c r="E212" s="29">
        <v>13844</v>
      </c>
      <c r="F212" s="29">
        <v>12353</v>
      </c>
      <c r="G212" s="29">
        <v>12353</v>
      </c>
      <c r="H212" s="29">
        <v>10440</v>
      </c>
      <c r="I212" s="29">
        <v>10440</v>
      </c>
      <c r="J212" s="29">
        <v>8840</v>
      </c>
      <c r="K212" s="29">
        <v>8840</v>
      </c>
      <c r="L212" s="29">
        <v>7240</v>
      </c>
      <c r="M212" s="29">
        <v>7240</v>
      </c>
      <c r="N212" s="29">
        <v>5640</v>
      </c>
      <c r="O212" s="29">
        <v>5640</v>
      </c>
      <c r="P212" s="29">
        <v>4040</v>
      </c>
      <c r="Q212" s="29">
        <v>4040</v>
      </c>
      <c r="R212" s="29">
        <v>2440</v>
      </c>
      <c r="S212" s="29">
        <v>2440</v>
      </c>
      <c r="T212" s="29">
        <v>820</v>
      </c>
      <c r="U212" s="29">
        <v>820</v>
      </c>
      <c r="V212" s="29">
        <v>0</v>
      </c>
      <c r="W212" s="29">
        <v>0</v>
      </c>
      <c r="X212" s="29">
        <v>0</v>
      </c>
      <c r="Y212" s="29">
        <f t="shared" si="200"/>
        <v>0</v>
      </c>
      <c r="Z212" s="30"/>
    </row>
    <row r="213" spans="1:26" ht="12.75">
      <c r="A213" s="35"/>
      <c r="B213" s="26" t="s">
        <v>148</v>
      </c>
      <c r="C213" s="29"/>
      <c r="D213" s="29">
        <v>3750</v>
      </c>
      <c r="E213" s="29">
        <v>3750</v>
      </c>
      <c r="F213" s="29">
        <v>1718</v>
      </c>
      <c r="G213" s="29">
        <v>1718</v>
      </c>
      <c r="H213" s="29">
        <v>950</v>
      </c>
      <c r="I213" s="29">
        <v>950</v>
      </c>
      <c r="J213" s="29">
        <v>100</v>
      </c>
      <c r="K213" s="29">
        <v>100</v>
      </c>
      <c r="L213" s="29">
        <v>7000</v>
      </c>
      <c r="M213" s="29">
        <v>7000</v>
      </c>
      <c r="N213" s="29">
        <v>5081</v>
      </c>
      <c r="O213" s="29">
        <v>5081</v>
      </c>
      <c r="P213" s="29">
        <v>3444</v>
      </c>
      <c r="Q213" s="29">
        <v>3444</v>
      </c>
      <c r="R213" s="29">
        <v>1751</v>
      </c>
      <c r="S213" s="29">
        <v>1751</v>
      </c>
      <c r="T213" s="29"/>
      <c r="U213" s="29">
        <v>0</v>
      </c>
      <c r="V213" s="29">
        <v>0</v>
      </c>
      <c r="W213" s="29">
        <v>0</v>
      </c>
      <c r="X213" s="29">
        <v>0</v>
      </c>
      <c r="Y213" s="29">
        <f t="shared" si="200"/>
        <v>0</v>
      </c>
      <c r="Z213" s="30"/>
    </row>
    <row r="214" spans="1:26" ht="12.75">
      <c r="A214" s="35"/>
      <c r="B214" s="26" t="s">
        <v>149</v>
      </c>
      <c r="C214" s="29"/>
      <c r="D214" s="29">
        <v>107360</v>
      </c>
      <c r="E214" s="29">
        <v>107360</v>
      </c>
      <c r="F214" s="29">
        <v>102960</v>
      </c>
      <c r="G214" s="29">
        <v>102960</v>
      </c>
      <c r="H214" s="29">
        <v>99452</v>
      </c>
      <c r="I214" s="29">
        <v>99452</v>
      </c>
      <c r="J214" s="29">
        <v>94658</v>
      </c>
      <c r="K214" s="29">
        <v>94658</v>
      </c>
      <c r="L214" s="29">
        <v>88575</v>
      </c>
      <c r="M214" s="29">
        <v>88575</v>
      </c>
      <c r="N214" s="29">
        <v>83570</v>
      </c>
      <c r="O214" s="29">
        <v>83570</v>
      </c>
      <c r="P214" s="29">
        <v>77407</v>
      </c>
      <c r="Q214" s="29">
        <v>77407</v>
      </c>
      <c r="R214" s="29">
        <v>73186</v>
      </c>
      <c r="S214" s="29">
        <v>73186</v>
      </c>
      <c r="T214" s="29">
        <v>70509</v>
      </c>
      <c r="U214" s="29">
        <v>68668</v>
      </c>
      <c r="V214" s="29">
        <v>62590</v>
      </c>
      <c r="W214" s="29">
        <v>30000</v>
      </c>
      <c r="X214" s="29">
        <v>25218</v>
      </c>
      <c r="Y214" s="29">
        <f t="shared" si="200"/>
        <v>-37372</v>
      </c>
      <c r="Z214" s="30">
        <f t="shared" si="201"/>
        <v>-0.5970921872503595</v>
      </c>
    </row>
    <row r="215" spans="1:26" ht="12.75">
      <c r="A215" s="35"/>
      <c r="B215" s="26" t="s">
        <v>150</v>
      </c>
      <c r="C215" s="29"/>
      <c r="D215" s="29">
        <v>170800</v>
      </c>
      <c r="E215" s="29">
        <v>170800</v>
      </c>
      <c r="F215" s="29">
        <v>163800</v>
      </c>
      <c r="G215" s="29">
        <v>163800</v>
      </c>
      <c r="H215" s="29">
        <v>155552</v>
      </c>
      <c r="I215" s="29">
        <v>155552</v>
      </c>
      <c r="J215" s="29">
        <v>148055</v>
      </c>
      <c r="K215" s="29">
        <v>148055</v>
      </c>
      <c r="L215" s="29">
        <v>141491</v>
      </c>
      <c r="M215" s="29">
        <v>141491</v>
      </c>
      <c r="N215" s="29">
        <v>133493</v>
      </c>
      <c r="O215" s="29">
        <v>133493</v>
      </c>
      <c r="P215" s="29">
        <v>126297</v>
      </c>
      <c r="Q215" s="29">
        <v>126297</v>
      </c>
      <c r="R215" s="29">
        <v>116909</v>
      </c>
      <c r="S215" s="29">
        <v>116909</v>
      </c>
      <c r="T215" s="29">
        <v>105764</v>
      </c>
      <c r="U215" s="29">
        <v>107605</v>
      </c>
      <c r="V215" s="29">
        <v>99575</v>
      </c>
      <c r="W215" s="29">
        <v>45000</v>
      </c>
      <c r="X215" s="29">
        <v>37827</v>
      </c>
      <c r="Y215" s="29">
        <f t="shared" si="200"/>
        <v>-61748</v>
      </c>
      <c r="Z215" s="30">
        <f t="shared" si="201"/>
        <v>-0.6201154908360532</v>
      </c>
    </row>
    <row r="216" spans="1:26" ht="12.75">
      <c r="A216" s="35"/>
      <c r="B216" s="26" t="s">
        <v>151</v>
      </c>
      <c r="C216" s="29"/>
      <c r="D216" s="29"/>
      <c r="E216" s="29"/>
      <c r="F216" s="29">
        <v>218127</v>
      </c>
      <c r="G216" s="29">
        <v>218127</v>
      </c>
      <c r="H216" s="29">
        <v>172135</v>
      </c>
      <c r="I216" s="29">
        <v>172135</v>
      </c>
      <c r="J216" s="29">
        <v>163335</v>
      </c>
      <c r="K216" s="29">
        <v>163335</v>
      </c>
      <c r="L216" s="29">
        <v>154535</v>
      </c>
      <c r="M216" s="29">
        <v>154535</v>
      </c>
      <c r="N216" s="29">
        <v>145405</v>
      </c>
      <c r="O216" s="29">
        <v>145405</v>
      </c>
      <c r="P216" s="29">
        <v>136275</v>
      </c>
      <c r="Q216" s="29">
        <v>136275</v>
      </c>
      <c r="R216" s="29">
        <v>127145</v>
      </c>
      <c r="S216" s="29">
        <v>127145</v>
      </c>
      <c r="T216" s="29">
        <v>117905</v>
      </c>
      <c r="U216" s="29">
        <v>117905</v>
      </c>
      <c r="V216" s="29">
        <v>108555</v>
      </c>
      <c r="W216" s="29">
        <v>108555</v>
      </c>
      <c r="X216" s="29">
        <v>99418</v>
      </c>
      <c r="Y216" s="29">
        <f t="shared" si="200"/>
        <v>-9137</v>
      </c>
      <c r="Z216" s="30">
        <f t="shared" si="201"/>
        <v>-0.0841693150937313</v>
      </c>
    </row>
    <row r="217" spans="1:26" ht="12.75">
      <c r="A217" s="35"/>
      <c r="B217" s="26" t="s">
        <v>152</v>
      </c>
      <c r="C217" s="29"/>
      <c r="D217" s="29"/>
      <c r="E217" s="29"/>
      <c r="F217" s="29"/>
      <c r="G217" s="29"/>
      <c r="H217" s="29">
        <v>55000</v>
      </c>
      <c r="I217" s="29">
        <v>52166</v>
      </c>
      <c r="J217" s="29">
        <v>62600</v>
      </c>
      <c r="K217" s="29">
        <v>62600</v>
      </c>
      <c r="L217" s="29">
        <v>60000</v>
      </c>
      <c r="M217" s="29">
        <v>60000</v>
      </c>
      <c r="N217" s="29">
        <v>57400</v>
      </c>
      <c r="O217" s="29">
        <v>57400</v>
      </c>
      <c r="P217" s="29">
        <v>54800</v>
      </c>
      <c r="Q217" s="29">
        <v>54800</v>
      </c>
      <c r="R217" s="29">
        <v>52200</v>
      </c>
      <c r="S217" s="29">
        <v>52200</v>
      </c>
      <c r="T217" s="29">
        <v>49400</v>
      </c>
      <c r="U217" s="29">
        <v>49400</v>
      </c>
      <c r="V217" s="29">
        <v>46400</v>
      </c>
      <c r="W217" s="29">
        <v>46400</v>
      </c>
      <c r="X217" s="29">
        <v>43200</v>
      </c>
      <c r="Y217" s="29">
        <f t="shared" si="200"/>
        <v>-3200</v>
      </c>
      <c r="Z217" s="30">
        <f t="shared" si="201"/>
        <v>-0.06896551724137931</v>
      </c>
    </row>
    <row r="218" spans="1:26" s="8" customFormat="1" ht="12.75">
      <c r="A218" s="35"/>
      <c r="B218" s="26" t="s">
        <v>153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>
        <v>80000</v>
      </c>
      <c r="Q218" s="29">
        <v>80000</v>
      </c>
      <c r="R218" s="29">
        <v>84861</v>
      </c>
      <c r="S218" s="29">
        <v>84861</v>
      </c>
      <c r="T218" s="29">
        <v>81128</v>
      </c>
      <c r="U218" s="29">
        <v>81128</v>
      </c>
      <c r="V218" s="29">
        <v>77112</v>
      </c>
      <c r="W218" s="29">
        <v>77112</v>
      </c>
      <c r="X218" s="29">
        <v>72860</v>
      </c>
      <c r="Y218" s="29">
        <f t="shared" si="200"/>
        <v>-4252</v>
      </c>
      <c r="Z218" s="30">
        <f t="shared" si="201"/>
        <v>-0.05514057474841789</v>
      </c>
    </row>
    <row r="219" spans="1:26" ht="12.75">
      <c r="A219" s="35"/>
      <c r="B219" s="26" t="s">
        <v>154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106175</v>
      </c>
      <c r="U219" s="29">
        <v>70516</v>
      </c>
      <c r="V219" s="29">
        <v>73466</v>
      </c>
      <c r="W219" s="29">
        <v>73466</v>
      </c>
      <c r="X219" s="29">
        <v>70004</v>
      </c>
      <c r="Y219" s="29">
        <f t="shared" si="200"/>
        <v>-3462</v>
      </c>
      <c r="Z219" s="30">
        <f t="shared" si="201"/>
        <v>-0.04712383959927041</v>
      </c>
    </row>
    <row r="220" spans="1:26" s="8" customFormat="1" ht="12.75">
      <c r="A220" s="39"/>
      <c r="B220" s="26" t="s">
        <v>157</v>
      </c>
      <c r="C220" s="31"/>
      <c r="D220" s="31">
        <f>SUM(D211:D215)</f>
        <v>322689</v>
      </c>
      <c r="E220" s="31">
        <f>SUM(E211:E215)</f>
        <v>322689</v>
      </c>
      <c r="F220" s="31">
        <f>SUM(F211:F216)</f>
        <v>519807</v>
      </c>
      <c r="G220" s="31">
        <f>SUM(G211:G216)</f>
        <v>519807</v>
      </c>
      <c r="H220" s="31">
        <f aca="true" t="shared" si="203" ref="H220:O220">SUM(H211:H217)</f>
        <v>511150</v>
      </c>
      <c r="I220" s="31">
        <f t="shared" si="203"/>
        <v>508316</v>
      </c>
      <c r="J220" s="31">
        <f t="shared" si="203"/>
        <v>491908</v>
      </c>
      <c r="K220" s="31">
        <f t="shared" si="203"/>
        <v>491908</v>
      </c>
      <c r="L220" s="31">
        <f t="shared" si="203"/>
        <v>470278</v>
      </c>
      <c r="M220" s="31">
        <f t="shared" si="203"/>
        <v>470278</v>
      </c>
      <c r="N220" s="31">
        <f t="shared" si="203"/>
        <v>439526</v>
      </c>
      <c r="O220" s="31">
        <f t="shared" si="203"/>
        <v>439526</v>
      </c>
      <c r="P220" s="31">
        <f>SUM(P211:P218)</f>
        <v>488662</v>
      </c>
      <c r="Q220" s="31">
        <f>SUM(Q211:Q218)</f>
        <v>488662</v>
      </c>
      <c r="R220" s="31">
        <f>SUM(R211:R218)</f>
        <v>461912</v>
      </c>
      <c r="S220" s="31">
        <f>SUM(S211:S218)</f>
        <v>461912</v>
      </c>
      <c r="T220" s="31">
        <f>SUM(T211:T219)</f>
        <v>533665</v>
      </c>
      <c r="U220" s="31">
        <f>SUM(U211:U219)</f>
        <v>498522</v>
      </c>
      <c r="V220" s="31">
        <f>SUM(V211:V219)</f>
        <v>468528</v>
      </c>
      <c r="W220" s="31">
        <f>SUM(W211:W219)</f>
        <v>381363</v>
      </c>
      <c r="X220" s="31">
        <f>SUM(X211:X219)</f>
        <v>349357</v>
      </c>
      <c r="Y220" s="31">
        <f t="shared" si="200"/>
        <v>-119171</v>
      </c>
      <c r="Z220" s="32">
        <f t="shared" si="201"/>
        <v>-0.25435192773964416</v>
      </c>
    </row>
    <row r="221" spans="1:26" s="8" customFormat="1" ht="12.75">
      <c r="A221" s="35"/>
      <c r="B221" s="26" t="s">
        <v>158</v>
      </c>
      <c r="C221" s="31"/>
      <c r="D221" s="31"/>
      <c r="E221" s="31"/>
      <c r="F221" s="29">
        <v>1000</v>
      </c>
      <c r="G221" s="29">
        <v>1000</v>
      </c>
      <c r="H221" s="29">
        <v>1000</v>
      </c>
      <c r="I221" s="29">
        <v>1000</v>
      </c>
      <c r="J221" s="29">
        <v>1000</v>
      </c>
      <c r="K221" s="29">
        <v>1000</v>
      </c>
      <c r="L221" s="29">
        <v>1000</v>
      </c>
      <c r="M221" s="29">
        <v>1000</v>
      </c>
      <c r="N221" s="29">
        <v>1000</v>
      </c>
      <c r="O221" s="29">
        <v>1000</v>
      </c>
      <c r="P221" s="29">
        <v>1000</v>
      </c>
      <c r="Q221" s="29">
        <v>1244</v>
      </c>
      <c r="R221" s="29">
        <v>1000</v>
      </c>
      <c r="S221" s="29">
        <v>1000</v>
      </c>
      <c r="T221" s="29">
        <v>1000</v>
      </c>
      <c r="U221" s="29">
        <v>2583</v>
      </c>
      <c r="V221" s="29">
        <v>1000</v>
      </c>
      <c r="W221" s="29">
        <v>1000</v>
      </c>
      <c r="X221" s="29">
        <v>1000</v>
      </c>
      <c r="Y221" s="29">
        <f t="shared" si="200"/>
        <v>0</v>
      </c>
      <c r="Z221" s="30">
        <f t="shared" si="201"/>
        <v>0</v>
      </c>
    </row>
    <row r="222" spans="1:26" s="8" customFormat="1" ht="12.75">
      <c r="A222" s="39"/>
      <c r="B222" s="26" t="s">
        <v>159</v>
      </c>
      <c r="C222" s="33"/>
      <c r="D222" s="34"/>
      <c r="E222" s="33"/>
      <c r="F222" s="31">
        <v>-200000</v>
      </c>
      <c r="G222" s="31">
        <v>-200000</v>
      </c>
      <c r="H222" s="31">
        <v>-100000</v>
      </c>
      <c r="I222" s="31">
        <v>-100000</v>
      </c>
      <c r="J222" s="31">
        <v>0</v>
      </c>
      <c r="K222" s="31">
        <v>-100000</v>
      </c>
      <c r="L222" s="31">
        <v>-25795</v>
      </c>
      <c r="M222" s="31">
        <v>-25795</v>
      </c>
      <c r="N222" s="31">
        <v>0</v>
      </c>
      <c r="O222" s="31">
        <v>0</v>
      </c>
      <c r="P222" s="31">
        <v>0</v>
      </c>
      <c r="Q222" s="31">
        <v>0</v>
      </c>
      <c r="R222" s="29">
        <v>-72043</v>
      </c>
      <c r="S222" s="29">
        <v>-72043</v>
      </c>
      <c r="T222" s="29">
        <v>-72043</v>
      </c>
      <c r="U222" s="29"/>
      <c r="V222" s="29">
        <v>0</v>
      </c>
      <c r="W222" s="29">
        <v>0</v>
      </c>
      <c r="X222" s="29">
        <v>0</v>
      </c>
      <c r="Y222" s="29">
        <f t="shared" si="200"/>
        <v>0</v>
      </c>
      <c r="Z222" s="30"/>
    </row>
    <row r="223" spans="1:26" ht="12.75">
      <c r="A223" s="39"/>
      <c r="B223" s="26" t="s">
        <v>160</v>
      </c>
      <c r="C223" s="33"/>
      <c r="D223" s="34"/>
      <c r="E223" s="33"/>
      <c r="F223" s="31"/>
      <c r="G223" s="31"/>
      <c r="H223" s="31">
        <v>-70000</v>
      </c>
      <c r="I223" s="31">
        <v>-70000</v>
      </c>
      <c r="J223" s="34">
        <v>-142600</v>
      </c>
      <c r="K223" s="31">
        <v>-70000</v>
      </c>
      <c r="L223" s="34">
        <v>-140000</v>
      </c>
      <c r="M223" s="34">
        <v>-140000</v>
      </c>
      <c r="N223" s="34">
        <v>-137400</v>
      </c>
      <c r="O223" s="34">
        <v>-137400</v>
      </c>
      <c r="P223" s="34">
        <v>-134800</v>
      </c>
      <c r="Q223" s="34">
        <v>-134800</v>
      </c>
      <c r="R223" s="34">
        <v>-132200</v>
      </c>
      <c r="S223" s="34">
        <v>-132200</v>
      </c>
      <c r="T223" s="34">
        <v>-129400</v>
      </c>
      <c r="U223" s="34">
        <v>-132200</v>
      </c>
      <c r="V223" s="34">
        <v>-126400</v>
      </c>
      <c r="W223" s="34">
        <v>-126400</v>
      </c>
      <c r="X223" s="34">
        <v>-123200</v>
      </c>
      <c r="Y223" s="31">
        <f t="shared" si="200"/>
        <v>3200</v>
      </c>
      <c r="Z223" s="32">
        <f t="shared" si="201"/>
        <v>-0.02531645569620253</v>
      </c>
    </row>
    <row r="224" spans="1:26" ht="12.75">
      <c r="A224" s="39"/>
      <c r="B224" s="26" t="s">
        <v>29</v>
      </c>
      <c r="C224" s="34">
        <v>490266</v>
      </c>
      <c r="D224" s="34">
        <f>SUM(D220+D209)</f>
        <v>877689</v>
      </c>
      <c r="E224" s="34">
        <v>1039059</v>
      </c>
      <c r="F224" s="34">
        <f>SUM(F209+F220+F221+F222)</f>
        <v>963807</v>
      </c>
      <c r="G224" s="34">
        <f>SUM(G209+G220+G221+G222)</f>
        <v>963807</v>
      </c>
      <c r="H224" s="34">
        <f>SUM(H209+H220+H222+H223)</f>
        <v>983650</v>
      </c>
      <c r="I224" s="34">
        <v>1135213</v>
      </c>
      <c r="J224" s="34">
        <f>SUM(J220:J223)+(J209)</f>
        <v>1040308</v>
      </c>
      <c r="K224" s="34">
        <f aca="true" t="shared" si="204" ref="K224:T224">SUM(K223+K222+K221+K220+K209)</f>
        <v>1012908</v>
      </c>
      <c r="L224" s="34">
        <f t="shared" si="204"/>
        <v>1050483</v>
      </c>
      <c r="M224" s="34">
        <f t="shared" si="204"/>
        <v>1050483</v>
      </c>
      <c r="N224" s="34">
        <f t="shared" si="204"/>
        <v>1016137</v>
      </c>
      <c r="O224" s="34">
        <f t="shared" si="204"/>
        <v>1016137</v>
      </c>
      <c r="P224" s="34">
        <f t="shared" si="204"/>
        <v>1069510</v>
      </c>
      <c r="Q224" s="34">
        <f t="shared" si="204"/>
        <v>1069754</v>
      </c>
      <c r="R224" s="34">
        <f t="shared" si="204"/>
        <v>1069510</v>
      </c>
      <c r="S224" s="34">
        <f t="shared" si="204"/>
        <v>1069510</v>
      </c>
      <c r="T224" s="34">
        <f t="shared" si="204"/>
        <v>1198897</v>
      </c>
      <c r="U224" s="34">
        <f>SUM(U223+U222+U221+U220+U209)</f>
        <v>1234893</v>
      </c>
      <c r="V224" s="34">
        <f>SUM(V223+V222+V221+V220+V209)</f>
        <v>1164116</v>
      </c>
      <c r="W224" s="34">
        <f>SUM(W223+W222+W221+W220+W209)</f>
        <v>1076951</v>
      </c>
      <c r="X224" s="34">
        <f>SUM(X223+X222+X221+X220+X209)</f>
        <v>1012784</v>
      </c>
      <c r="Y224" s="31">
        <f t="shared" si="200"/>
        <v>-151332</v>
      </c>
      <c r="Z224" s="32">
        <f t="shared" si="201"/>
        <v>-0.12999735421555927</v>
      </c>
    </row>
    <row r="225" spans="1:26" ht="12.75">
      <c r="A225" s="1">
        <v>210</v>
      </c>
      <c r="B225" s="2" t="s">
        <v>33</v>
      </c>
      <c r="C225" s="1" t="s">
        <v>1</v>
      </c>
      <c r="D225" s="3" t="s">
        <v>2</v>
      </c>
      <c r="E225" s="3" t="s">
        <v>1</v>
      </c>
      <c r="F225" s="3" t="s">
        <v>2</v>
      </c>
      <c r="G225" s="3" t="s">
        <v>1</v>
      </c>
      <c r="H225" s="3" t="s">
        <v>2</v>
      </c>
      <c r="I225" s="3" t="s">
        <v>1</v>
      </c>
      <c r="J225" s="3" t="s">
        <v>2</v>
      </c>
      <c r="K225" s="3" t="s">
        <v>1</v>
      </c>
      <c r="L225" s="3" t="s">
        <v>2</v>
      </c>
      <c r="M225" s="3" t="s">
        <v>1</v>
      </c>
      <c r="N225" s="3" t="s">
        <v>2</v>
      </c>
      <c r="O225" s="3" t="s">
        <v>1</v>
      </c>
      <c r="P225" s="3" t="s">
        <v>2</v>
      </c>
      <c r="Q225" s="3" t="s">
        <v>3</v>
      </c>
      <c r="R225" s="3" t="s">
        <v>2</v>
      </c>
      <c r="S225" s="3" t="s">
        <v>1</v>
      </c>
      <c r="T225" s="3" t="s">
        <v>2</v>
      </c>
      <c r="U225" s="3" t="s">
        <v>3</v>
      </c>
      <c r="V225" s="14" t="s">
        <v>161</v>
      </c>
      <c r="W225" s="14" t="s">
        <v>268</v>
      </c>
      <c r="X225" s="14" t="s">
        <v>161</v>
      </c>
      <c r="Y225" s="3" t="s">
        <v>4</v>
      </c>
      <c r="Z225" s="3" t="s">
        <v>5</v>
      </c>
    </row>
    <row r="226" spans="1:26" ht="12.75">
      <c r="A226" s="1"/>
      <c r="B226" s="2"/>
      <c r="C226" s="1" t="s">
        <v>6</v>
      </c>
      <c r="D226" s="3" t="s">
        <v>7</v>
      </c>
      <c r="E226" s="3" t="s">
        <v>7</v>
      </c>
      <c r="F226" s="3" t="s">
        <v>8</v>
      </c>
      <c r="G226" s="3" t="s">
        <v>8</v>
      </c>
      <c r="H226" s="3" t="s">
        <v>9</v>
      </c>
      <c r="I226" s="3" t="s">
        <v>9</v>
      </c>
      <c r="J226" s="3" t="s">
        <v>10</v>
      </c>
      <c r="K226" s="3" t="s">
        <v>10</v>
      </c>
      <c r="L226" s="3" t="s">
        <v>11</v>
      </c>
      <c r="M226" s="3" t="s">
        <v>11</v>
      </c>
      <c r="N226" s="3" t="s">
        <v>12</v>
      </c>
      <c r="O226" s="3" t="s">
        <v>13</v>
      </c>
      <c r="P226" s="3" t="s">
        <v>14</v>
      </c>
      <c r="Q226" s="3" t="s">
        <v>14</v>
      </c>
      <c r="R226" s="3" t="s">
        <v>15</v>
      </c>
      <c r="S226" s="3" t="s">
        <v>16</v>
      </c>
      <c r="T226" s="3" t="s">
        <v>17</v>
      </c>
      <c r="U226" s="3" t="s">
        <v>17</v>
      </c>
      <c r="V226" s="14" t="s">
        <v>162</v>
      </c>
      <c r="W226" s="14" t="s">
        <v>162</v>
      </c>
      <c r="X226" s="14" t="s">
        <v>265</v>
      </c>
      <c r="Y226" s="3" t="s">
        <v>266</v>
      </c>
      <c r="Z226" s="3" t="s">
        <v>266</v>
      </c>
    </row>
    <row r="227" spans="1:26" ht="12.75">
      <c r="A227" s="35">
        <v>1001</v>
      </c>
      <c r="B227" s="26" t="s">
        <v>64</v>
      </c>
      <c r="C227" s="29">
        <v>546479</v>
      </c>
      <c r="D227" s="29">
        <v>527145</v>
      </c>
      <c r="E227" s="29">
        <v>526925</v>
      </c>
      <c r="F227" s="29">
        <v>560247</v>
      </c>
      <c r="G227" s="29">
        <v>539476</v>
      </c>
      <c r="H227" s="29">
        <v>568503</v>
      </c>
      <c r="I227" s="36">
        <v>548468</v>
      </c>
      <c r="J227" s="36">
        <v>590129</v>
      </c>
      <c r="K227" s="36">
        <v>596018</v>
      </c>
      <c r="L227" s="36">
        <v>619013</v>
      </c>
      <c r="M227" s="36">
        <v>589357</v>
      </c>
      <c r="N227" s="36">
        <v>637935</v>
      </c>
      <c r="O227" s="36">
        <v>630764</v>
      </c>
      <c r="P227" s="36">
        <v>666914</v>
      </c>
      <c r="Q227" s="36">
        <v>668169</v>
      </c>
      <c r="R227" s="36">
        <v>705117</v>
      </c>
      <c r="S227" s="36">
        <v>688797</v>
      </c>
      <c r="T227" s="36">
        <v>730084</v>
      </c>
      <c r="U227" s="36">
        <v>670304</v>
      </c>
      <c r="V227" s="37">
        <v>791098</v>
      </c>
      <c r="W227" s="37">
        <v>763000</v>
      </c>
      <c r="X227" s="37">
        <v>814888</v>
      </c>
      <c r="Y227" s="36">
        <f>SUM(X227-V227)</f>
        <v>23790</v>
      </c>
      <c r="Z227" s="38">
        <f>SUM(Y227/V227)</f>
        <v>0.030072127599867524</v>
      </c>
    </row>
    <row r="228" spans="1:26" ht="12.75">
      <c r="A228" s="35">
        <v>1002</v>
      </c>
      <c r="B228" s="26" t="s">
        <v>65</v>
      </c>
      <c r="C228" s="29">
        <v>5273</v>
      </c>
      <c r="D228" s="29">
        <v>7885</v>
      </c>
      <c r="E228" s="29">
        <v>7095</v>
      </c>
      <c r="F228" s="29">
        <v>7885</v>
      </c>
      <c r="G228" s="29">
        <v>6576</v>
      </c>
      <c r="H228" s="29">
        <v>21536</v>
      </c>
      <c r="I228" s="29">
        <v>19829</v>
      </c>
      <c r="J228" s="29">
        <v>23150</v>
      </c>
      <c r="K228" s="29">
        <v>21914</v>
      </c>
      <c r="L228" s="29">
        <v>23922</v>
      </c>
      <c r="M228" s="29">
        <v>22479</v>
      </c>
      <c r="N228" s="29">
        <v>27015</v>
      </c>
      <c r="O228" s="29">
        <v>20704</v>
      </c>
      <c r="P228" s="29">
        <v>27015</v>
      </c>
      <c r="Q228" s="29">
        <v>20415</v>
      </c>
      <c r="R228" s="29">
        <v>27415</v>
      </c>
      <c r="S228" s="29">
        <v>21069</v>
      </c>
      <c r="T228" s="29">
        <v>27415</v>
      </c>
      <c r="U228" s="29">
        <v>23751</v>
      </c>
      <c r="V228" s="37">
        <v>38636</v>
      </c>
      <c r="W228" s="37">
        <v>41000</v>
      </c>
      <c r="X228" s="37">
        <v>26776</v>
      </c>
      <c r="Y228" s="36">
        <f aca="true" t="shared" si="205" ref="Y228:Y247">SUM(X228-V228)</f>
        <v>-11860</v>
      </c>
      <c r="Z228" s="38">
        <f aca="true" t="shared" si="206" ref="Z228:Z247">SUM(Y228/V228)</f>
        <v>-0.3069675949891293</v>
      </c>
    </row>
    <row r="229" spans="1:26" ht="12.75">
      <c r="A229" s="35">
        <v>1003</v>
      </c>
      <c r="B229" s="26" t="s">
        <v>163</v>
      </c>
      <c r="C229" s="29">
        <v>53707</v>
      </c>
      <c r="D229" s="29">
        <v>69330</v>
      </c>
      <c r="E229" s="29">
        <v>66026</v>
      </c>
      <c r="F229" s="29">
        <v>69410</v>
      </c>
      <c r="G229" s="29">
        <v>80800</v>
      </c>
      <c r="H229" s="29">
        <v>70800</v>
      </c>
      <c r="I229" s="36">
        <v>70755</v>
      </c>
      <c r="J229" s="36">
        <v>72416</v>
      </c>
      <c r="K229" s="36">
        <v>70199</v>
      </c>
      <c r="L229" s="36">
        <v>78705</v>
      </c>
      <c r="M229" s="36">
        <v>80297</v>
      </c>
      <c r="N229" s="36">
        <v>80672</v>
      </c>
      <c r="O229" s="36">
        <v>93597</v>
      </c>
      <c r="P229" s="36">
        <v>84000</v>
      </c>
      <c r="Q229" s="36">
        <v>61803</v>
      </c>
      <c r="R229" s="36">
        <v>84000</v>
      </c>
      <c r="S229" s="36">
        <v>104568</v>
      </c>
      <c r="T229" s="36">
        <v>111892</v>
      </c>
      <c r="U229" s="36">
        <v>101952</v>
      </c>
      <c r="V229" s="37">
        <v>79778</v>
      </c>
      <c r="W229" s="37">
        <v>79778</v>
      </c>
      <c r="X229" s="37">
        <v>79778</v>
      </c>
      <c r="Y229" s="36">
        <f t="shared" si="205"/>
        <v>0</v>
      </c>
      <c r="Z229" s="38">
        <f t="shared" si="206"/>
        <v>0</v>
      </c>
    </row>
    <row r="230" spans="1:26" s="8" customFormat="1" ht="12.75">
      <c r="A230" s="35">
        <v>1010</v>
      </c>
      <c r="B230" s="26" t="s">
        <v>164</v>
      </c>
      <c r="C230" s="29">
        <v>6429</v>
      </c>
      <c r="D230" s="29">
        <v>8060</v>
      </c>
      <c r="E230" s="29">
        <v>4389</v>
      </c>
      <c r="F230" s="29">
        <v>8302</v>
      </c>
      <c r="G230" s="29">
        <v>5087</v>
      </c>
      <c r="H230" s="29">
        <v>8302</v>
      </c>
      <c r="I230" s="29">
        <v>5442</v>
      </c>
      <c r="J230" s="29">
        <v>8302</v>
      </c>
      <c r="K230" s="29">
        <v>7360</v>
      </c>
      <c r="L230" s="29">
        <v>8302</v>
      </c>
      <c r="M230" s="29">
        <v>4952</v>
      </c>
      <c r="N230" s="29">
        <v>8509</v>
      </c>
      <c r="O230" s="29">
        <v>6006</v>
      </c>
      <c r="P230" s="29">
        <v>8765</v>
      </c>
      <c r="Q230" s="29">
        <v>5560</v>
      </c>
      <c r="R230" s="29">
        <v>13565</v>
      </c>
      <c r="S230" s="29">
        <v>13247</v>
      </c>
      <c r="T230" s="29">
        <v>13565</v>
      </c>
      <c r="U230" s="29">
        <v>4721</v>
      </c>
      <c r="V230" s="37">
        <v>11966</v>
      </c>
      <c r="W230" s="37">
        <v>11966</v>
      </c>
      <c r="X230" s="37">
        <v>9360</v>
      </c>
      <c r="Y230" s="36">
        <f t="shared" si="205"/>
        <v>-2606</v>
      </c>
      <c r="Z230" s="38">
        <f t="shared" si="206"/>
        <v>-0.21778372054153436</v>
      </c>
    </row>
    <row r="231" spans="1:26" ht="12.75">
      <c r="A231" s="35">
        <v>1020</v>
      </c>
      <c r="B231" s="26" t="s">
        <v>67</v>
      </c>
      <c r="C231" s="29">
        <v>44203</v>
      </c>
      <c r="D231" s="29">
        <v>46840</v>
      </c>
      <c r="E231" s="29">
        <v>46443</v>
      </c>
      <c r="F231" s="29">
        <v>49560</v>
      </c>
      <c r="G231" s="29">
        <v>50880</v>
      </c>
      <c r="H231" s="29">
        <v>51190</v>
      </c>
      <c r="I231" s="29">
        <v>50280</v>
      </c>
      <c r="J231" s="29">
        <f>SUM(J227:J230)*0.0765</f>
        <v>53090.7705</v>
      </c>
      <c r="K231" s="29">
        <v>53633</v>
      </c>
      <c r="L231" s="29">
        <v>55934</v>
      </c>
      <c r="M231" s="29">
        <v>56194</v>
      </c>
      <c r="N231" s="29">
        <v>57691</v>
      </c>
      <c r="O231" s="29">
        <v>51971</v>
      </c>
      <c r="P231" s="29">
        <v>60220</v>
      </c>
      <c r="Q231" s="29">
        <v>60974</v>
      </c>
      <c r="R231" s="29">
        <v>63503</v>
      </c>
      <c r="S231" s="29">
        <v>64583</v>
      </c>
      <c r="T231" s="29">
        <f>SUM(T227:T230)*7.65%</f>
        <v>67546.134</v>
      </c>
      <c r="U231" s="29">
        <v>63347</v>
      </c>
      <c r="V231" s="37">
        <v>70110</v>
      </c>
      <c r="W231" s="37">
        <v>69000</v>
      </c>
      <c r="X231" s="37">
        <v>71207</v>
      </c>
      <c r="Y231" s="36">
        <f t="shared" si="205"/>
        <v>1097</v>
      </c>
      <c r="Z231" s="38">
        <f t="shared" si="206"/>
        <v>0.015646840678933106</v>
      </c>
    </row>
    <row r="232" spans="1:26" ht="12.75">
      <c r="A232" s="39"/>
      <c r="B232" s="26" t="s">
        <v>105</v>
      </c>
      <c r="C232" s="31">
        <f aca="true" t="shared" si="207" ref="C232:H232">SUM(C227:C231)</f>
        <v>656091</v>
      </c>
      <c r="D232" s="31">
        <f t="shared" si="207"/>
        <v>659260</v>
      </c>
      <c r="E232" s="31">
        <f t="shared" si="207"/>
        <v>650878</v>
      </c>
      <c r="F232" s="31">
        <f t="shared" si="207"/>
        <v>695404</v>
      </c>
      <c r="G232" s="31">
        <f>SUM(G227:G231)</f>
        <v>682819</v>
      </c>
      <c r="H232" s="31">
        <f t="shared" si="207"/>
        <v>720331</v>
      </c>
      <c r="I232" s="31">
        <f aca="true" t="shared" si="208" ref="I232:Q232">SUM(I227:I231)</f>
        <v>694774</v>
      </c>
      <c r="J232" s="31">
        <f t="shared" si="208"/>
        <v>747087.7705</v>
      </c>
      <c r="K232" s="31">
        <f t="shared" si="208"/>
        <v>749124</v>
      </c>
      <c r="L232" s="31">
        <f t="shared" si="208"/>
        <v>785876</v>
      </c>
      <c r="M232" s="31">
        <f t="shared" si="208"/>
        <v>753279</v>
      </c>
      <c r="N232" s="31">
        <f t="shared" si="208"/>
        <v>811822</v>
      </c>
      <c r="O232" s="31">
        <f t="shared" si="208"/>
        <v>803042</v>
      </c>
      <c r="P232" s="31">
        <f t="shared" si="208"/>
        <v>846914</v>
      </c>
      <c r="Q232" s="31">
        <f t="shared" si="208"/>
        <v>816921</v>
      </c>
      <c r="R232" s="31">
        <f aca="true" t="shared" si="209" ref="R232:X232">SUM(R227:R231)</f>
        <v>893600</v>
      </c>
      <c r="S232" s="31">
        <f t="shared" si="209"/>
        <v>892264</v>
      </c>
      <c r="T232" s="31">
        <f t="shared" si="209"/>
        <v>950502.134</v>
      </c>
      <c r="U232" s="31">
        <f t="shared" si="209"/>
        <v>864075</v>
      </c>
      <c r="V232" s="40">
        <f t="shared" si="209"/>
        <v>991588</v>
      </c>
      <c r="W232" s="40">
        <f t="shared" si="209"/>
        <v>964744</v>
      </c>
      <c r="X232" s="40">
        <f t="shared" si="209"/>
        <v>1002009</v>
      </c>
      <c r="Y232" s="41">
        <f t="shared" si="205"/>
        <v>10421</v>
      </c>
      <c r="Z232" s="42">
        <f t="shared" si="206"/>
        <v>0.010509405115834399</v>
      </c>
    </row>
    <row r="233" spans="1:26" ht="12.75">
      <c r="A233" s="35">
        <v>2004</v>
      </c>
      <c r="B233" s="26" t="s">
        <v>72</v>
      </c>
      <c r="C233" s="29">
        <v>309</v>
      </c>
      <c r="D233" s="29">
        <v>650</v>
      </c>
      <c r="E233" s="29">
        <v>612</v>
      </c>
      <c r="F233" s="29">
        <v>650</v>
      </c>
      <c r="G233" s="29">
        <v>216</v>
      </c>
      <c r="H233" s="29">
        <v>650</v>
      </c>
      <c r="I233" s="29">
        <v>807</v>
      </c>
      <c r="J233" s="29">
        <v>650</v>
      </c>
      <c r="K233" s="29">
        <v>402</v>
      </c>
      <c r="L233" s="29">
        <v>650</v>
      </c>
      <c r="M233" s="29">
        <v>504</v>
      </c>
      <c r="N233" s="29">
        <v>650</v>
      </c>
      <c r="O233" s="29">
        <v>649</v>
      </c>
      <c r="P233" s="29">
        <v>1400</v>
      </c>
      <c r="Q233" s="29">
        <v>1085</v>
      </c>
      <c r="R233" s="29">
        <v>1400</v>
      </c>
      <c r="S233" s="29">
        <v>3743</v>
      </c>
      <c r="T233" s="29">
        <v>3000</v>
      </c>
      <c r="U233" s="29">
        <v>0</v>
      </c>
      <c r="V233" s="37">
        <v>3000</v>
      </c>
      <c r="W233" s="37">
        <v>2979</v>
      </c>
      <c r="X233" s="37">
        <v>3000</v>
      </c>
      <c r="Y233" s="36">
        <f t="shared" si="205"/>
        <v>0</v>
      </c>
      <c r="Z233" s="38">
        <f t="shared" si="206"/>
        <v>0</v>
      </c>
    </row>
    <row r="234" spans="1:26" ht="12.75">
      <c r="A234" s="35">
        <v>2007</v>
      </c>
      <c r="B234" s="26" t="s">
        <v>123</v>
      </c>
      <c r="C234" s="29">
        <v>370</v>
      </c>
      <c r="D234" s="29">
        <v>200</v>
      </c>
      <c r="E234" s="29">
        <v>195</v>
      </c>
      <c r="F234" s="29">
        <v>300</v>
      </c>
      <c r="G234" s="29">
        <v>300</v>
      </c>
      <c r="H234" s="29">
        <v>400</v>
      </c>
      <c r="I234" s="29">
        <v>350</v>
      </c>
      <c r="J234" s="29">
        <v>450</v>
      </c>
      <c r="K234" s="29">
        <v>495</v>
      </c>
      <c r="L234" s="29">
        <v>450</v>
      </c>
      <c r="M234" s="29">
        <v>335</v>
      </c>
      <c r="N234" s="29">
        <v>500</v>
      </c>
      <c r="O234" s="29">
        <v>458</v>
      </c>
      <c r="P234" s="29">
        <v>500</v>
      </c>
      <c r="Q234" s="29">
        <v>435</v>
      </c>
      <c r="R234" s="29">
        <v>500</v>
      </c>
      <c r="S234" s="29">
        <v>640</v>
      </c>
      <c r="T234" s="29">
        <v>500</v>
      </c>
      <c r="U234" s="29">
        <v>375</v>
      </c>
      <c r="V234" s="37">
        <v>500</v>
      </c>
      <c r="W234" s="37">
        <v>580</v>
      </c>
      <c r="X234" s="37">
        <v>650</v>
      </c>
      <c r="Y234" s="36">
        <f t="shared" si="205"/>
        <v>150</v>
      </c>
      <c r="Z234" s="38">
        <f t="shared" si="206"/>
        <v>0.3</v>
      </c>
    </row>
    <row r="235" spans="1:26" ht="12.75">
      <c r="A235" s="35">
        <v>2008</v>
      </c>
      <c r="B235" s="26" t="s">
        <v>77</v>
      </c>
      <c r="C235" s="29">
        <v>5719</v>
      </c>
      <c r="D235" s="29">
        <v>12000</v>
      </c>
      <c r="E235" s="29">
        <v>5565</v>
      </c>
      <c r="F235" s="29">
        <v>12400</v>
      </c>
      <c r="G235" s="29">
        <v>13624</v>
      </c>
      <c r="H235" s="29">
        <v>16800</v>
      </c>
      <c r="I235" s="29">
        <v>20222</v>
      </c>
      <c r="J235" s="29">
        <v>21420</v>
      </c>
      <c r="K235" s="29">
        <v>22918</v>
      </c>
      <c r="L235" s="29">
        <v>21420</v>
      </c>
      <c r="M235" s="29">
        <v>17689</v>
      </c>
      <c r="N235" s="29">
        <v>22420</v>
      </c>
      <c r="O235" s="29">
        <v>22570</v>
      </c>
      <c r="P235" s="29">
        <v>24800</v>
      </c>
      <c r="Q235" s="29">
        <v>23909</v>
      </c>
      <c r="R235" s="29">
        <v>26000</v>
      </c>
      <c r="S235" s="29">
        <v>20555</v>
      </c>
      <c r="T235" s="29">
        <v>31200</v>
      </c>
      <c r="U235" s="29">
        <v>34833</v>
      </c>
      <c r="V235" s="37">
        <v>31200</v>
      </c>
      <c r="W235" s="37">
        <v>31200</v>
      </c>
      <c r="X235" s="37">
        <v>31200</v>
      </c>
      <c r="Y235" s="36">
        <f t="shared" si="205"/>
        <v>0</v>
      </c>
      <c r="Z235" s="38">
        <f t="shared" si="206"/>
        <v>0</v>
      </c>
    </row>
    <row r="236" spans="1:26" ht="12.75">
      <c r="A236" s="35">
        <v>2009</v>
      </c>
      <c r="B236" s="26" t="s">
        <v>124</v>
      </c>
      <c r="C236" s="29">
        <v>213</v>
      </c>
      <c r="D236" s="29">
        <v>1100</v>
      </c>
      <c r="E236" s="29">
        <v>630</v>
      </c>
      <c r="F236" s="29">
        <v>1200</v>
      </c>
      <c r="G236" s="29">
        <v>0</v>
      </c>
      <c r="H236" s="29">
        <v>1200</v>
      </c>
      <c r="I236" s="36">
        <v>1097</v>
      </c>
      <c r="J236" s="36">
        <v>1200</v>
      </c>
      <c r="K236" s="36">
        <v>328</v>
      </c>
      <c r="L236" s="36">
        <v>1200</v>
      </c>
      <c r="M236" s="36">
        <v>988</v>
      </c>
      <c r="N236" s="36">
        <v>1200</v>
      </c>
      <c r="O236" s="36">
        <v>588</v>
      </c>
      <c r="P236" s="36">
        <v>2000</v>
      </c>
      <c r="Q236" s="36">
        <v>1766</v>
      </c>
      <c r="R236" s="36">
        <v>2000</v>
      </c>
      <c r="S236" s="36">
        <v>1341</v>
      </c>
      <c r="T236" s="36">
        <v>2000</v>
      </c>
      <c r="U236" s="36">
        <v>561</v>
      </c>
      <c r="V236" s="37">
        <v>2000</v>
      </c>
      <c r="W236" s="37">
        <v>1000</v>
      </c>
      <c r="X236" s="37">
        <v>1500</v>
      </c>
      <c r="Y236" s="36">
        <f t="shared" si="205"/>
        <v>-500</v>
      </c>
      <c r="Z236" s="38">
        <f t="shared" si="206"/>
        <v>-0.25</v>
      </c>
    </row>
    <row r="237" spans="1:26" ht="12.75">
      <c r="A237" s="35">
        <v>2010</v>
      </c>
      <c r="B237" s="26" t="s">
        <v>165</v>
      </c>
      <c r="C237" s="29"/>
      <c r="D237" s="29"/>
      <c r="E237" s="29"/>
      <c r="F237" s="29"/>
      <c r="G237" s="29"/>
      <c r="H237" s="29"/>
      <c r="I237" s="36"/>
      <c r="J237" s="36"/>
      <c r="K237" s="36"/>
      <c r="L237" s="36"/>
      <c r="M237" s="36"/>
      <c r="N237" s="36"/>
      <c r="O237" s="36"/>
      <c r="P237" s="36">
        <v>0</v>
      </c>
      <c r="Q237" s="36">
        <v>0</v>
      </c>
      <c r="R237" s="36">
        <v>0</v>
      </c>
      <c r="S237" s="36">
        <v>0</v>
      </c>
      <c r="T237" s="36">
        <v>1540</v>
      </c>
      <c r="U237" s="36">
        <v>901</v>
      </c>
      <c r="V237" s="37">
        <v>6700</v>
      </c>
      <c r="W237" s="37">
        <v>6700</v>
      </c>
      <c r="X237" s="37">
        <v>6700</v>
      </c>
      <c r="Y237" s="36">
        <f t="shared" si="205"/>
        <v>0</v>
      </c>
      <c r="Z237" s="38">
        <f t="shared" si="206"/>
        <v>0</v>
      </c>
    </row>
    <row r="238" spans="1:26" ht="12.75">
      <c r="A238" s="35">
        <v>2032</v>
      </c>
      <c r="B238" s="26" t="s">
        <v>166</v>
      </c>
      <c r="C238" s="29">
        <v>6549</v>
      </c>
      <c r="D238" s="29">
        <v>10250</v>
      </c>
      <c r="E238" s="29">
        <v>6276</v>
      </c>
      <c r="F238" s="29">
        <v>10250</v>
      </c>
      <c r="G238" s="29">
        <v>9470</v>
      </c>
      <c r="H238" s="29">
        <v>10765</v>
      </c>
      <c r="I238" s="29">
        <v>10053</v>
      </c>
      <c r="J238" s="29">
        <v>10765</v>
      </c>
      <c r="K238" s="29">
        <v>11476</v>
      </c>
      <c r="L238" s="29">
        <v>10765</v>
      </c>
      <c r="M238" s="29">
        <v>6094</v>
      </c>
      <c r="N238" s="29">
        <v>10765</v>
      </c>
      <c r="O238" s="29">
        <v>8344</v>
      </c>
      <c r="P238" s="29">
        <v>10765</v>
      </c>
      <c r="Q238" s="29">
        <v>10765</v>
      </c>
      <c r="R238" s="29">
        <v>10765</v>
      </c>
      <c r="S238" s="29">
        <v>9158</v>
      </c>
      <c r="T238" s="29">
        <v>11265</v>
      </c>
      <c r="U238" s="29">
        <v>7222</v>
      </c>
      <c r="V238" s="37">
        <v>12155</v>
      </c>
      <c r="W238" s="37">
        <v>12155</v>
      </c>
      <c r="X238" s="37">
        <v>12155</v>
      </c>
      <c r="Y238" s="36">
        <f t="shared" si="205"/>
        <v>0</v>
      </c>
      <c r="Z238" s="38">
        <f t="shared" si="206"/>
        <v>0</v>
      </c>
    </row>
    <row r="239" spans="1:26" ht="12.75">
      <c r="A239" s="35">
        <v>2033</v>
      </c>
      <c r="B239" s="26" t="s">
        <v>167</v>
      </c>
      <c r="C239" s="29">
        <v>941</v>
      </c>
      <c r="D239" s="29">
        <v>1200</v>
      </c>
      <c r="E239" s="29">
        <v>1151</v>
      </c>
      <c r="F239" s="29">
        <v>1200</v>
      </c>
      <c r="G239" s="29">
        <v>1082</v>
      </c>
      <c r="H239" s="29">
        <v>1200</v>
      </c>
      <c r="I239" s="29">
        <v>1075</v>
      </c>
      <c r="J239" s="29">
        <v>1500</v>
      </c>
      <c r="K239" s="29">
        <v>3423</v>
      </c>
      <c r="L239" s="29">
        <v>1500</v>
      </c>
      <c r="M239" s="29">
        <v>3257</v>
      </c>
      <c r="N239" s="29">
        <v>1500</v>
      </c>
      <c r="O239" s="29">
        <v>1224</v>
      </c>
      <c r="P239" s="29">
        <v>1500</v>
      </c>
      <c r="Q239" s="29">
        <v>1326</v>
      </c>
      <c r="R239" s="29">
        <v>1500</v>
      </c>
      <c r="S239" s="29">
        <v>1445</v>
      </c>
      <c r="T239" s="29">
        <v>1500</v>
      </c>
      <c r="U239" s="29">
        <v>2187</v>
      </c>
      <c r="V239" s="37">
        <v>1500</v>
      </c>
      <c r="W239" s="37">
        <v>1500</v>
      </c>
      <c r="X239" s="37">
        <v>1500</v>
      </c>
      <c r="Y239" s="36">
        <f t="shared" si="205"/>
        <v>0</v>
      </c>
      <c r="Z239" s="38">
        <f t="shared" si="206"/>
        <v>0</v>
      </c>
    </row>
    <row r="240" spans="1:26" ht="12.75">
      <c r="A240" s="35">
        <v>2062</v>
      </c>
      <c r="B240" s="26" t="s">
        <v>168</v>
      </c>
      <c r="C240" s="29">
        <v>6293</v>
      </c>
      <c r="D240" s="29">
        <v>8000</v>
      </c>
      <c r="E240" s="29">
        <v>8565</v>
      </c>
      <c r="F240" s="29">
        <v>8500</v>
      </c>
      <c r="G240" s="29">
        <v>9013</v>
      </c>
      <c r="H240" s="29">
        <v>8685</v>
      </c>
      <c r="I240" s="36">
        <v>7943</v>
      </c>
      <c r="J240" s="36">
        <v>10685</v>
      </c>
      <c r="K240" s="36">
        <v>9307</v>
      </c>
      <c r="L240" s="36">
        <v>10685</v>
      </c>
      <c r="M240" s="36">
        <v>9438</v>
      </c>
      <c r="N240" s="36">
        <v>10685</v>
      </c>
      <c r="O240" s="36">
        <v>8194</v>
      </c>
      <c r="P240" s="36">
        <v>10985</v>
      </c>
      <c r="Q240" s="36">
        <v>8913</v>
      </c>
      <c r="R240" s="36">
        <v>10985</v>
      </c>
      <c r="S240" s="36">
        <v>11015</v>
      </c>
      <c r="T240" s="36">
        <v>10985</v>
      </c>
      <c r="U240" s="36">
        <v>11650</v>
      </c>
      <c r="V240" s="37">
        <v>10985</v>
      </c>
      <c r="W240" s="37">
        <v>10985</v>
      </c>
      <c r="X240" s="37">
        <v>10985</v>
      </c>
      <c r="Y240" s="36">
        <f t="shared" si="205"/>
        <v>0</v>
      </c>
      <c r="Z240" s="38">
        <f t="shared" si="206"/>
        <v>0</v>
      </c>
    </row>
    <row r="241" spans="1:26" ht="12.75">
      <c r="A241" s="35">
        <v>2063</v>
      </c>
      <c r="B241" s="26" t="s">
        <v>169</v>
      </c>
      <c r="C241" s="29"/>
      <c r="D241" s="29"/>
      <c r="E241" s="29"/>
      <c r="F241" s="29"/>
      <c r="G241" s="29"/>
      <c r="H241" s="29"/>
      <c r="I241" s="36"/>
      <c r="J241" s="36"/>
      <c r="K241" s="36">
        <v>0</v>
      </c>
      <c r="L241" s="36">
        <v>6500</v>
      </c>
      <c r="M241" s="36">
        <v>2476</v>
      </c>
      <c r="N241" s="36">
        <v>6500</v>
      </c>
      <c r="O241" s="36">
        <v>4029</v>
      </c>
      <c r="P241" s="36">
        <v>6500</v>
      </c>
      <c r="Q241" s="36">
        <v>4673</v>
      </c>
      <c r="R241" s="36">
        <v>6500</v>
      </c>
      <c r="S241" s="36">
        <v>5969</v>
      </c>
      <c r="T241" s="36">
        <v>6500</v>
      </c>
      <c r="U241" s="36">
        <v>2091</v>
      </c>
      <c r="V241" s="37">
        <v>3900</v>
      </c>
      <c r="W241" s="37">
        <v>700</v>
      </c>
      <c r="X241" s="37">
        <v>3900</v>
      </c>
      <c r="Y241" s="36">
        <f t="shared" si="205"/>
        <v>0</v>
      </c>
      <c r="Z241" s="38">
        <f t="shared" si="206"/>
        <v>0</v>
      </c>
    </row>
    <row r="242" spans="1:26" ht="12.75">
      <c r="A242" s="35">
        <v>3001</v>
      </c>
      <c r="B242" s="26" t="s">
        <v>92</v>
      </c>
      <c r="C242" s="29">
        <v>2916</v>
      </c>
      <c r="D242" s="29">
        <v>3000</v>
      </c>
      <c r="E242" s="29">
        <v>2492</v>
      </c>
      <c r="F242" s="29">
        <v>3090</v>
      </c>
      <c r="G242" s="29">
        <v>2812</v>
      </c>
      <c r="H242" s="29">
        <v>3150</v>
      </c>
      <c r="I242" s="29">
        <v>3075</v>
      </c>
      <c r="J242" s="29">
        <v>3250</v>
      </c>
      <c r="K242" s="29">
        <v>2810</v>
      </c>
      <c r="L242" s="29">
        <v>3250</v>
      </c>
      <c r="M242" s="29">
        <v>2335</v>
      </c>
      <c r="N242" s="29">
        <v>3250</v>
      </c>
      <c r="O242" s="29">
        <v>2729</v>
      </c>
      <c r="P242" s="29">
        <v>3250</v>
      </c>
      <c r="Q242" s="29">
        <v>2608</v>
      </c>
      <c r="R242" s="29">
        <v>3250</v>
      </c>
      <c r="S242" s="29">
        <v>2236</v>
      </c>
      <c r="T242" s="29">
        <v>3250</v>
      </c>
      <c r="U242" s="29">
        <v>3065</v>
      </c>
      <c r="V242" s="37">
        <v>3250</v>
      </c>
      <c r="W242" s="37">
        <v>3250</v>
      </c>
      <c r="X242" s="37">
        <v>3250</v>
      </c>
      <c r="Y242" s="36">
        <f t="shared" si="205"/>
        <v>0</v>
      </c>
      <c r="Z242" s="38">
        <f t="shared" si="206"/>
        <v>0</v>
      </c>
    </row>
    <row r="243" spans="1:26" ht="12.75">
      <c r="A243" s="35">
        <v>3002</v>
      </c>
      <c r="B243" s="26" t="s">
        <v>170</v>
      </c>
      <c r="C243" s="29">
        <v>10063</v>
      </c>
      <c r="D243" s="29">
        <v>12555</v>
      </c>
      <c r="E243" s="29">
        <v>11086</v>
      </c>
      <c r="F243" s="29">
        <v>12555</v>
      </c>
      <c r="G243" s="29">
        <v>9116</v>
      </c>
      <c r="H243" s="29">
        <v>12555</v>
      </c>
      <c r="I243" s="36">
        <v>11532</v>
      </c>
      <c r="J243" s="36">
        <v>12555</v>
      </c>
      <c r="K243" s="36">
        <v>12585</v>
      </c>
      <c r="L243" s="36">
        <v>12555</v>
      </c>
      <c r="M243" s="36">
        <v>13386</v>
      </c>
      <c r="N243" s="36">
        <v>18630</v>
      </c>
      <c r="O243" s="36">
        <v>15072</v>
      </c>
      <c r="P243" s="36">
        <v>29700</v>
      </c>
      <c r="Q243" s="36">
        <v>19219</v>
      </c>
      <c r="R243" s="36">
        <v>25200</v>
      </c>
      <c r="S243" s="36">
        <v>23677</v>
      </c>
      <c r="T243" s="36">
        <v>33000</v>
      </c>
      <c r="U243" s="36">
        <v>22333</v>
      </c>
      <c r="V243" s="37">
        <v>22000</v>
      </c>
      <c r="W243" s="37">
        <v>22000</v>
      </c>
      <c r="X243" s="37">
        <v>24750</v>
      </c>
      <c r="Y243" s="36">
        <f t="shared" si="205"/>
        <v>2750</v>
      </c>
      <c r="Z243" s="38">
        <f t="shared" si="206"/>
        <v>0.125</v>
      </c>
    </row>
    <row r="244" spans="1:26" s="8" customFormat="1" ht="12.75">
      <c r="A244" s="35">
        <v>3004</v>
      </c>
      <c r="B244" s="26" t="s">
        <v>83</v>
      </c>
      <c r="C244" s="29">
        <v>10392</v>
      </c>
      <c r="D244" s="29">
        <v>12000</v>
      </c>
      <c r="E244" s="29">
        <v>14327</v>
      </c>
      <c r="F244" s="29">
        <v>12500</v>
      </c>
      <c r="G244" s="29">
        <v>11663</v>
      </c>
      <c r="H244" s="29">
        <v>13520</v>
      </c>
      <c r="I244" s="36">
        <v>11516</v>
      </c>
      <c r="J244" s="36">
        <v>13520</v>
      </c>
      <c r="K244" s="36">
        <v>13097</v>
      </c>
      <c r="L244" s="36">
        <v>13520</v>
      </c>
      <c r="M244" s="36">
        <v>11064</v>
      </c>
      <c r="N244" s="36">
        <v>13520</v>
      </c>
      <c r="O244" s="36">
        <v>13368</v>
      </c>
      <c r="P244" s="36">
        <v>13520</v>
      </c>
      <c r="Q244" s="36">
        <v>12638</v>
      </c>
      <c r="R244" s="36">
        <v>13520</v>
      </c>
      <c r="S244" s="36">
        <v>13249</v>
      </c>
      <c r="T244" s="36">
        <v>13520</v>
      </c>
      <c r="U244" s="36">
        <v>11774</v>
      </c>
      <c r="V244" s="37">
        <v>13520</v>
      </c>
      <c r="W244" s="37">
        <v>13520</v>
      </c>
      <c r="X244" s="37">
        <v>13650</v>
      </c>
      <c r="Y244" s="36">
        <f t="shared" si="205"/>
        <v>130</v>
      </c>
      <c r="Z244" s="38">
        <f t="shared" si="206"/>
        <v>0.009615384615384616</v>
      </c>
    </row>
    <row r="245" spans="1:26" s="8" customFormat="1" ht="12.75">
      <c r="A245" s="35">
        <v>3005</v>
      </c>
      <c r="B245" s="26" t="s">
        <v>171</v>
      </c>
      <c r="C245" s="29">
        <v>5386</v>
      </c>
      <c r="D245" s="29">
        <v>6200</v>
      </c>
      <c r="E245" s="29">
        <v>4222</v>
      </c>
      <c r="F245" s="29">
        <v>7700</v>
      </c>
      <c r="G245" s="29">
        <v>7601</v>
      </c>
      <c r="H245" s="29">
        <v>7700</v>
      </c>
      <c r="I245" s="36">
        <v>7146</v>
      </c>
      <c r="J245" s="36">
        <v>7700</v>
      </c>
      <c r="K245" s="36">
        <v>5814</v>
      </c>
      <c r="L245" s="36">
        <v>7000</v>
      </c>
      <c r="M245" s="36">
        <v>4182</v>
      </c>
      <c r="N245" s="36">
        <v>7000</v>
      </c>
      <c r="O245" s="36">
        <v>7086</v>
      </c>
      <c r="P245" s="36">
        <v>7000</v>
      </c>
      <c r="Q245" s="36">
        <v>6535</v>
      </c>
      <c r="R245" s="36">
        <v>11600</v>
      </c>
      <c r="S245" s="36">
        <v>9258</v>
      </c>
      <c r="T245" s="36">
        <v>11600</v>
      </c>
      <c r="U245" s="36">
        <v>14455</v>
      </c>
      <c r="V245" s="37">
        <v>11000</v>
      </c>
      <c r="W245" s="37">
        <v>11000</v>
      </c>
      <c r="X245" s="37">
        <v>11000</v>
      </c>
      <c r="Y245" s="36">
        <f t="shared" si="205"/>
        <v>0</v>
      </c>
      <c r="Z245" s="38">
        <f t="shared" si="206"/>
        <v>0</v>
      </c>
    </row>
    <row r="246" spans="1:26" ht="12.75">
      <c r="A246" s="39"/>
      <c r="B246" s="26" t="s">
        <v>113</v>
      </c>
      <c r="C246" s="31">
        <f aca="true" t="shared" si="210" ref="C246:H246">SUM(C233:C245)</f>
        <v>49151</v>
      </c>
      <c r="D246" s="31">
        <f t="shared" si="210"/>
        <v>67155</v>
      </c>
      <c r="E246" s="31">
        <f t="shared" si="210"/>
        <v>55121</v>
      </c>
      <c r="F246" s="31">
        <f t="shared" si="210"/>
        <v>70345</v>
      </c>
      <c r="G246" s="31">
        <f>SUM(G233:G245)</f>
        <v>64897</v>
      </c>
      <c r="H246" s="31">
        <f t="shared" si="210"/>
        <v>76625</v>
      </c>
      <c r="I246" s="31">
        <f aca="true" t="shared" si="211" ref="I246:Q246">SUM(I233:I245)</f>
        <v>74816</v>
      </c>
      <c r="J246" s="31">
        <f t="shared" si="211"/>
        <v>83695</v>
      </c>
      <c r="K246" s="31">
        <f t="shared" si="211"/>
        <v>82655</v>
      </c>
      <c r="L246" s="31">
        <f t="shared" si="211"/>
        <v>89495</v>
      </c>
      <c r="M246" s="31">
        <f t="shared" si="211"/>
        <v>71748</v>
      </c>
      <c r="N246" s="31">
        <f t="shared" si="211"/>
        <v>96620</v>
      </c>
      <c r="O246" s="31">
        <f t="shared" si="211"/>
        <v>84311</v>
      </c>
      <c r="P246" s="31">
        <f t="shared" si="211"/>
        <v>111920</v>
      </c>
      <c r="Q246" s="31">
        <f t="shared" si="211"/>
        <v>93872</v>
      </c>
      <c r="R246" s="31">
        <f aca="true" t="shared" si="212" ref="R246:X246">SUM(R233:R245)</f>
        <v>113220</v>
      </c>
      <c r="S246" s="31">
        <f t="shared" si="212"/>
        <v>102286</v>
      </c>
      <c r="T246" s="31">
        <f t="shared" si="212"/>
        <v>129860</v>
      </c>
      <c r="U246" s="31">
        <f t="shared" si="212"/>
        <v>111447</v>
      </c>
      <c r="V246" s="40">
        <f t="shared" si="212"/>
        <v>121710</v>
      </c>
      <c r="W246" s="40">
        <f t="shared" si="212"/>
        <v>117569</v>
      </c>
      <c r="X246" s="40">
        <f t="shared" si="212"/>
        <v>124240</v>
      </c>
      <c r="Y246" s="41">
        <f t="shared" si="205"/>
        <v>2530</v>
      </c>
      <c r="Z246" s="42">
        <f t="shared" si="206"/>
        <v>0.020787116917262344</v>
      </c>
    </row>
    <row r="247" spans="1:26" ht="12.75">
      <c r="A247" s="39">
        <v>210</v>
      </c>
      <c r="B247" s="26" t="s">
        <v>33</v>
      </c>
      <c r="C247" s="34">
        <f aca="true" t="shared" si="213" ref="C247:R247">SUM(C232+C246)</f>
        <v>705242</v>
      </c>
      <c r="D247" s="34">
        <f t="shared" si="213"/>
        <v>726415</v>
      </c>
      <c r="E247" s="34">
        <f t="shared" si="213"/>
        <v>705999</v>
      </c>
      <c r="F247" s="34">
        <f t="shared" si="213"/>
        <v>765749</v>
      </c>
      <c r="G247" s="34">
        <f t="shared" si="213"/>
        <v>747716</v>
      </c>
      <c r="H247" s="34">
        <f t="shared" si="213"/>
        <v>796956</v>
      </c>
      <c r="I247" s="34">
        <f t="shared" si="213"/>
        <v>769590</v>
      </c>
      <c r="J247" s="34">
        <f t="shared" si="213"/>
        <v>830782.7705</v>
      </c>
      <c r="K247" s="34">
        <f t="shared" si="213"/>
        <v>831779</v>
      </c>
      <c r="L247" s="34">
        <f t="shared" si="213"/>
        <v>875371</v>
      </c>
      <c r="M247" s="34">
        <f t="shared" si="213"/>
        <v>825027</v>
      </c>
      <c r="N247" s="34">
        <f t="shared" si="213"/>
        <v>908442</v>
      </c>
      <c r="O247" s="34">
        <f t="shared" si="213"/>
        <v>887353</v>
      </c>
      <c r="P247" s="34">
        <f t="shared" si="213"/>
        <v>958834</v>
      </c>
      <c r="Q247" s="34">
        <f t="shared" si="213"/>
        <v>910793</v>
      </c>
      <c r="R247" s="34">
        <f t="shared" si="213"/>
        <v>1006820</v>
      </c>
      <c r="S247" s="34">
        <f aca="true" t="shared" si="214" ref="S247:X247">SUM(S232+S246)</f>
        <v>994550</v>
      </c>
      <c r="T247" s="34">
        <f t="shared" si="214"/>
        <v>1080362.134</v>
      </c>
      <c r="U247" s="34">
        <f t="shared" si="214"/>
        <v>975522</v>
      </c>
      <c r="V247" s="34">
        <f t="shared" si="214"/>
        <v>1113298</v>
      </c>
      <c r="W247" s="34">
        <f t="shared" si="214"/>
        <v>1082313</v>
      </c>
      <c r="X247" s="34">
        <f t="shared" si="214"/>
        <v>1126249</v>
      </c>
      <c r="Y247" s="41">
        <f t="shared" si="205"/>
        <v>12951</v>
      </c>
      <c r="Z247" s="42">
        <f t="shared" si="206"/>
        <v>0.011633003921681347</v>
      </c>
    </row>
    <row r="248" spans="1:26" ht="12.75">
      <c r="A248" s="1">
        <v>215</v>
      </c>
      <c r="B248" s="2" t="s">
        <v>34</v>
      </c>
      <c r="C248" s="1" t="s">
        <v>1</v>
      </c>
      <c r="D248" s="3" t="s">
        <v>2</v>
      </c>
      <c r="E248" s="3" t="s">
        <v>1</v>
      </c>
      <c r="F248" s="3" t="s">
        <v>2</v>
      </c>
      <c r="G248" s="3" t="s">
        <v>1</v>
      </c>
      <c r="H248" s="3" t="s">
        <v>2</v>
      </c>
      <c r="I248" s="3" t="s">
        <v>1</v>
      </c>
      <c r="J248" s="3" t="s">
        <v>2</v>
      </c>
      <c r="K248" s="3" t="s">
        <v>1</v>
      </c>
      <c r="L248" s="3" t="s">
        <v>2</v>
      </c>
      <c r="M248" s="3" t="s">
        <v>1</v>
      </c>
      <c r="N248" s="3" t="s">
        <v>2</v>
      </c>
      <c r="O248" s="3" t="s">
        <v>1</v>
      </c>
      <c r="P248" s="3" t="s">
        <v>2</v>
      </c>
      <c r="Q248" s="3" t="s">
        <v>3</v>
      </c>
      <c r="R248" s="3" t="s">
        <v>2</v>
      </c>
      <c r="S248" s="3" t="s">
        <v>1</v>
      </c>
      <c r="T248" s="3" t="s">
        <v>2</v>
      </c>
      <c r="U248" s="3" t="s">
        <v>3</v>
      </c>
      <c r="V248" s="15" t="s">
        <v>172</v>
      </c>
      <c r="W248" s="15" t="s">
        <v>269</v>
      </c>
      <c r="X248" s="15" t="s">
        <v>172</v>
      </c>
      <c r="Y248" s="3" t="s">
        <v>4</v>
      </c>
      <c r="Z248" s="3" t="s">
        <v>5</v>
      </c>
    </row>
    <row r="249" spans="1:26" ht="12.75">
      <c r="A249" s="1"/>
      <c r="B249" s="2"/>
      <c r="C249" s="1" t="s">
        <v>6</v>
      </c>
      <c r="D249" s="3" t="s">
        <v>7</v>
      </c>
      <c r="E249" s="3" t="s">
        <v>7</v>
      </c>
      <c r="F249" s="3" t="s">
        <v>8</v>
      </c>
      <c r="G249" s="3" t="s">
        <v>8</v>
      </c>
      <c r="H249" s="3" t="s">
        <v>9</v>
      </c>
      <c r="I249" s="3" t="s">
        <v>9</v>
      </c>
      <c r="J249" s="3" t="s">
        <v>10</v>
      </c>
      <c r="K249" s="3" t="s">
        <v>10</v>
      </c>
      <c r="L249" s="3" t="s">
        <v>11</v>
      </c>
      <c r="M249" s="3" t="s">
        <v>11</v>
      </c>
      <c r="N249" s="3" t="s">
        <v>12</v>
      </c>
      <c r="O249" s="3" t="s">
        <v>13</v>
      </c>
      <c r="P249" s="3" t="s">
        <v>14</v>
      </c>
      <c r="Q249" s="3" t="s">
        <v>14</v>
      </c>
      <c r="R249" s="3" t="s">
        <v>15</v>
      </c>
      <c r="S249" s="3" t="s">
        <v>16</v>
      </c>
      <c r="T249" s="3" t="s">
        <v>17</v>
      </c>
      <c r="U249" s="3" t="s">
        <v>17</v>
      </c>
      <c r="V249" s="14" t="s">
        <v>162</v>
      </c>
      <c r="W249" s="14" t="s">
        <v>162</v>
      </c>
      <c r="X249" s="14" t="s">
        <v>265</v>
      </c>
      <c r="Y249" s="3" t="s">
        <v>266</v>
      </c>
      <c r="Z249" s="3" t="s">
        <v>266</v>
      </c>
    </row>
    <row r="250" spans="1:26" ht="12.75">
      <c r="A250" s="39">
        <v>2010</v>
      </c>
      <c r="B250" s="26" t="s">
        <v>173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>
        <v>5338</v>
      </c>
      <c r="N250" s="31"/>
      <c r="O250" s="29">
        <v>8842</v>
      </c>
      <c r="P250" s="29">
        <v>9116</v>
      </c>
      <c r="Q250" s="29">
        <v>9116</v>
      </c>
      <c r="R250" s="29">
        <v>9390</v>
      </c>
      <c r="S250" s="29">
        <v>9390</v>
      </c>
      <c r="T250" s="29">
        <v>8793</v>
      </c>
      <c r="U250" s="29">
        <v>11440</v>
      </c>
      <c r="V250" s="37">
        <v>9429</v>
      </c>
      <c r="W250" s="37">
        <v>9429</v>
      </c>
      <c r="X250" s="37">
        <v>9540</v>
      </c>
      <c r="Y250" s="36">
        <f>SUM(X250-V250)</f>
        <v>111</v>
      </c>
      <c r="Z250" s="38">
        <f>SUM(Y250/V250)</f>
        <v>0.011772192173083042</v>
      </c>
    </row>
    <row r="251" spans="1:26" ht="12.75">
      <c r="A251" s="35">
        <v>2062</v>
      </c>
      <c r="B251" s="26" t="s">
        <v>174</v>
      </c>
      <c r="C251" s="29">
        <v>1540</v>
      </c>
      <c r="D251" s="29">
        <v>2515</v>
      </c>
      <c r="E251" s="29">
        <v>291</v>
      </c>
      <c r="F251" s="29">
        <v>2515</v>
      </c>
      <c r="G251" s="29">
        <v>1533</v>
      </c>
      <c r="H251" s="29">
        <v>1500</v>
      </c>
      <c r="I251" s="29">
        <v>2108</v>
      </c>
      <c r="J251" s="29">
        <v>2000</v>
      </c>
      <c r="K251" s="29">
        <v>1223</v>
      </c>
      <c r="L251" s="29">
        <v>2000</v>
      </c>
      <c r="M251" s="29">
        <v>202</v>
      </c>
      <c r="N251" s="29">
        <v>10900</v>
      </c>
      <c r="O251" s="29">
        <v>124</v>
      </c>
      <c r="P251" s="29">
        <v>2000</v>
      </c>
      <c r="Q251" s="29">
        <v>0</v>
      </c>
      <c r="R251" s="29">
        <v>2000</v>
      </c>
      <c r="S251" s="29">
        <v>300</v>
      </c>
      <c r="T251" s="29">
        <v>10591.2</v>
      </c>
      <c r="U251" s="29">
        <v>10591</v>
      </c>
      <c r="V251" s="37">
        <v>10591</v>
      </c>
      <c r="W251" s="37">
        <v>10591</v>
      </c>
      <c r="X251" s="37">
        <v>10728</v>
      </c>
      <c r="Y251" s="36">
        <f>SUM(X251-V251)</f>
        <v>137</v>
      </c>
      <c r="Z251" s="38">
        <f>SUM(Y251/V251)</f>
        <v>0.012935511283164952</v>
      </c>
    </row>
    <row r="252" spans="1:26" ht="12.75">
      <c r="A252" s="35">
        <v>3006</v>
      </c>
      <c r="B252" s="26" t="s">
        <v>120</v>
      </c>
      <c r="C252" s="29">
        <v>186</v>
      </c>
      <c r="D252" s="29">
        <v>250</v>
      </c>
      <c r="E252" s="29">
        <v>61</v>
      </c>
      <c r="F252" s="29">
        <v>250</v>
      </c>
      <c r="G252" s="29">
        <v>252</v>
      </c>
      <c r="H252" s="29">
        <v>250</v>
      </c>
      <c r="I252" s="29">
        <v>135</v>
      </c>
      <c r="J252" s="29">
        <v>250</v>
      </c>
      <c r="K252" s="29">
        <v>266</v>
      </c>
      <c r="L252" s="29">
        <v>250</v>
      </c>
      <c r="M252" s="29">
        <v>0</v>
      </c>
      <c r="N252" s="29"/>
      <c r="O252" s="29">
        <v>0</v>
      </c>
      <c r="P252" s="29"/>
      <c r="Q252" s="29"/>
      <c r="R252" s="29"/>
      <c r="S252" s="29"/>
      <c r="T252" s="29"/>
      <c r="U252" s="29"/>
      <c r="V252" s="52"/>
      <c r="W252" s="52"/>
      <c r="X252" s="52"/>
      <c r="Y252" s="36">
        <f>SUM(X252-V252)</f>
        <v>0</v>
      </c>
      <c r="Z252" s="38"/>
    </row>
    <row r="253" spans="1:26" ht="12.75">
      <c r="A253" s="39">
        <v>215</v>
      </c>
      <c r="B253" s="26" t="s">
        <v>34</v>
      </c>
      <c r="C253" s="31">
        <f>SUM(C250:C252)</f>
        <v>1726</v>
      </c>
      <c r="D253" s="31">
        <f aca="true" t="shared" si="215" ref="D253:N253">SUM(D250:D252)</f>
        <v>2765</v>
      </c>
      <c r="E253" s="31">
        <f t="shared" si="215"/>
        <v>352</v>
      </c>
      <c r="F253" s="31">
        <f t="shared" si="215"/>
        <v>2765</v>
      </c>
      <c r="G253" s="31">
        <f t="shared" si="215"/>
        <v>1785</v>
      </c>
      <c r="H253" s="31">
        <f t="shared" si="215"/>
        <v>1750</v>
      </c>
      <c r="I253" s="31">
        <f t="shared" si="215"/>
        <v>2243</v>
      </c>
      <c r="J253" s="31">
        <f t="shared" si="215"/>
        <v>2250</v>
      </c>
      <c r="K253" s="31">
        <f t="shared" si="215"/>
        <v>1489</v>
      </c>
      <c r="L253" s="31">
        <f t="shared" si="215"/>
        <v>2250</v>
      </c>
      <c r="M253" s="31">
        <f t="shared" si="215"/>
        <v>5540</v>
      </c>
      <c r="N253" s="31">
        <f t="shared" si="215"/>
        <v>10900</v>
      </c>
      <c r="O253" s="31" t="e">
        <f>SUM(#REF!+#REF!)</f>
        <v>#REF!</v>
      </c>
      <c r="P253" s="31">
        <f aca="true" t="shared" si="216" ref="P253:U253">SUM(P250:P252)</f>
        <v>11116</v>
      </c>
      <c r="Q253" s="31">
        <f t="shared" si="216"/>
        <v>9116</v>
      </c>
      <c r="R253" s="31">
        <f t="shared" si="216"/>
        <v>11390</v>
      </c>
      <c r="S253" s="31">
        <f t="shared" si="216"/>
        <v>9690</v>
      </c>
      <c r="T253" s="31">
        <f t="shared" si="216"/>
        <v>19384.2</v>
      </c>
      <c r="U253" s="31">
        <f t="shared" si="216"/>
        <v>22031</v>
      </c>
      <c r="V253" s="40">
        <f>SUM(V250:V252)</f>
        <v>20020</v>
      </c>
      <c r="W253" s="40">
        <f>SUM(W250:W252)</f>
        <v>20020</v>
      </c>
      <c r="X253" s="40">
        <f>SUM(X250:X252)</f>
        <v>20268</v>
      </c>
      <c r="Y253" s="41">
        <f>SUM(X253-V253)</f>
        <v>248</v>
      </c>
      <c r="Z253" s="42">
        <f>SUM(Y253/V253)</f>
        <v>0.012387612387612388</v>
      </c>
    </row>
    <row r="254" spans="1:26" ht="12.75">
      <c r="A254" s="1">
        <v>220</v>
      </c>
      <c r="B254" s="2" t="s">
        <v>270</v>
      </c>
      <c r="C254" s="1" t="s">
        <v>1</v>
      </c>
      <c r="D254" s="3" t="s">
        <v>2</v>
      </c>
      <c r="E254" s="3" t="s">
        <v>1</v>
      </c>
      <c r="F254" s="3" t="s">
        <v>2</v>
      </c>
      <c r="G254" s="3" t="s">
        <v>1</v>
      </c>
      <c r="H254" s="3" t="s">
        <v>2</v>
      </c>
      <c r="I254" s="3" t="s">
        <v>1</v>
      </c>
      <c r="J254" s="3" t="s">
        <v>2</v>
      </c>
      <c r="K254" s="3" t="s">
        <v>1</v>
      </c>
      <c r="L254" s="3" t="s">
        <v>2</v>
      </c>
      <c r="M254" s="3" t="s">
        <v>1</v>
      </c>
      <c r="N254" s="3" t="s">
        <v>2</v>
      </c>
      <c r="O254" s="3" t="s">
        <v>1</v>
      </c>
      <c r="P254" s="3" t="s">
        <v>2</v>
      </c>
      <c r="Q254" s="3" t="s">
        <v>3</v>
      </c>
      <c r="R254" s="3" t="s">
        <v>2</v>
      </c>
      <c r="S254" s="3" t="s">
        <v>1</v>
      </c>
      <c r="T254" s="3" t="s">
        <v>2</v>
      </c>
      <c r="U254" s="3" t="s">
        <v>3</v>
      </c>
      <c r="V254" s="15" t="s">
        <v>172</v>
      </c>
      <c r="W254" s="15" t="s">
        <v>269</v>
      </c>
      <c r="X254" s="15" t="s">
        <v>172</v>
      </c>
      <c r="Y254" s="3" t="s">
        <v>4</v>
      </c>
      <c r="Z254" s="3" t="s">
        <v>5</v>
      </c>
    </row>
    <row r="255" spans="1:26" ht="12.75">
      <c r="A255" s="1"/>
      <c r="B255" s="2"/>
      <c r="C255" s="1" t="s">
        <v>6</v>
      </c>
      <c r="D255" s="3" t="s">
        <v>7</v>
      </c>
      <c r="E255" s="3" t="s">
        <v>7</v>
      </c>
      <c r="F255" s="3" t="s">
        <v>8</v>
      </c>
      <c r="G255" s="3" t="s">
        <v>8</v>
      </c>
      <c r="H255" s="3" t="s">
        <v>9</v>
      </c>
      <c r="I255" s="3" t="s">
        <v>9</v>
      </c>
      <c r="J255" s="3" t="s">
        <v>10</v>
      </c>
      <c r="K255" s="3" t="s">
        <v>10</v>
      </c>
      <c r="L255" s="3" t="s">
        <v>11</v>
      </c>
      <c r="M255" s="3" t="s">
        <v>11</v>
      </c>
      <c r="N255" s="3" t="s">
        <v>12</v>
      </c>
      <c r="O255" s="3" t="s">
        <v>13</v>
      </c>
      <c r="P255" s="3" t="s">
        <v>14</v>
      </c>
      <c r="Q255" s="3" t="s">
        <v>14</v>
      </c>
      <c r="R255" s="3" t="s">
        <v>15</v>
      </c>
      <c r="S255" s="3" t="s">
        <v>16</v>
      </c>
      <c r="T255" s="3" t="s">
        <v>17</v>
      </c>
      <c r="U255" s="3" t="s">
        <v>17</v>
      </c>
      <c r="V255" s="14" t="s">
        <v>162</v>
      </c>
      <c r="W255" s="14" t="s">
        <v>162</v>
      </c>
      <c r="X255" s="14" t="s">
        <v>265</v>
      </c>
      <c r="Y255" s="3" t="s">
        <v>266</v>
      </c>
      <c r="Z255" s="3" t="s">
        <v>266</v>
      </c>
    </row>
    <row r="256" spans="1:26" ht="12.75">
      <c r="A256" s="35">
        <v>1001</v>
      </c>
      <c r="B256" s="26" t="s">
        <v>64</v>
      </c>
      <c r="C256" s="29">
        <v>136446</v>
      </c>
      <c r="D256" s="29">
        <v>142140</v>
      </c>
      <c r="E256" s="29">
        <v>142881</v>
      </c>
      <c r="F256" s="29">
        <v>144315</v>
      </c>
      <c r="G256" s="29">
        <v>146469</v>
      </c>
      <c r="H256" s="29">
        <v>151726</v>
      </c>
      <c r="I256" s="36">
        <v>151043</v>
      </c>
      <c r="J256" s="36">
        <v>156708</v>
      </c>
      <c r="K256" s="36">
        <v>157691</v>
      </c>
      <c r="L256" s="36">
        <v>162976</v>
      </c>
      <c r="M256" s="36">
        <v>159562</v>
      </c>
      <c r="N256" s="36">
        <v>167340</v>
      </c>
      <c r="O256" s="36">
        <v>170882</v>
      </c>
      <c r="P256" s="36">
        <v>174408</v>
      </c>
      <c r="Q256" s="36">
        <v>175035</v>
      </c>
      <c r="R256" s="36">
        <v>179234</v>
      </c>
      <c r="S256" s="36">
        <v>179044</v>
      </c>
      <c r="T256" s="36">
        <v>188809</v>
      </c>
      <c r="U256" s="36">
        <v>189110</v>
      </c>
      <c r="V256" s="37">
        <v>0</v>
      </c>
      <c r="W256" s="37">
        <v>0</v>
      </c>
      <c r="X256" s="37">
        <v>0</v>
      </c>
      <c r="Y256" s="36">
        <f>SUM(X256-V256)</f>
        <v>0</v>
      </c>
      <c r="Z256" s="53"/>
    </row>
    <row r="257" spans="1:27" ht="12.75">
      <c r="A257" s="35">
        <v>1002</v>
      </c>
      <c r="B257" s="26" t="s">
        <v>65</v>
      </c>
      <c r="C257" s="29">
        <v>6832</v>
      </c>
      <c r="D257" s="29">
        <v>4780</v>
      </c>
      <c r="E257" s="29">
        <v>5914</v>
      </c>
      <c r="F257" s="29">
        <v>4925</v>
      </c>
      <c r="G257" s="29">
        <v>5669</v>
      </c>
      <c r="H257" s="29">
        <v>5040</v>
      </c>
      <c r="I257" s="36">
        <v>4518</v>
      </c>
      <c r="J257" s="36">
        <v>5126</v>
      </c>
      <c r="K257" s="36">
        <v>6819</v>
      </c>
      <c r="L257" s="36">
        <v>5456</v>
      </c>
      <c r="M257" s="36">
        <v>4392</v>
      </c>
      <c r="N257" s="36">
        <v>5592</v>
      </c>
      <c r="O257" s="36">
        <v>4623</v>
      </c>
      <c r="P257" s="36">
        <v>6292</v>
      </c>
      <c r="Q257" s="36">
        <v>5200</v>
      </c>
      <c r="R257" s="36">
        <v>6292</v>
      </c>
      <c r="S257" s="36">
        <v>4888</v>
      </c>
      <c r="T257" s="36">
        <v>6485</v>
      </c>
      <c r="U257" s="36">
        <v>4879</v>
      </c>
      <c r="V257" s="37">
        <v>0</v>
      </c>
      <c r="W257" s="37">
        <v>0</v>
      </c>
      <c r="X257" s="37">
        <v>0</v>
      </c>
      <c r="Y257" s="36">
        <f aca="true" t="shared" si="217" ref="Y257:Y265">SUM(X257-V257)</f>
        <v>0</v>
      </c>
      <c r="Z257" s="53"/>
      <c r="AA257" s="16"/>
    </row>
    <row r="258" spans="1:26" ht="12.75">
      <c r="A258" s="35">
        <v>1003</v>
      </c>
      <c r="B258" s="26" t="s">
        <v>163</v>
      </c>
      <c r="C258" s="29">
        <v>40317</v>
      </c>
      <c r="D258" s="29">
        <v>38000</v>
      </c>
      <c r="E258" s="29">
        <v>27503</v>
      </c>
      <c r="F258" s="29">
        <v>38000</v>
      </c>
      <c r="G258" s="29">
        <v>35120</v>
      </c>
      <c r="H258" s="29">
        <v>39000</v>
      </c>
      <c r="I258" s="36">
        <v>35589</v>
      </c>
      <c r="J258" s="36">
        <v>43000</v>
      </c>
      <c r="K258" s="36">
        <v>34760</v>
      </c>
      <c r="L258" s="36">
        <v>45840</v>
      </c>
      <c r="M258" s="36">
        <v>43460</v>
      </c>
      <c r="N258" s="36">
        <v>46690</v>
      </c>
      <c r="O258" s="36">
        <v>42539</v>
      </c>
      <c r="P258" s="36">
        <v>48384</v>
      </c>
      <c r="Q258" s="36">
        <v>43003</v>
      </c>
      <c r="R258" s="36">
        <v>49100</v>
      </c>
      <c r="S258" s="36">
        <v>40388</v>
      </c>
      <c r="T258" s="36">
        <v>51870</v>
      </c>
      <c r="U258" s="36">
        <v>40002</v>
      </c>
      <c r="V258" s="37">
        <v>0</v>
      </c>
      <c r="W258" s="37">
        <v>0</v>
      </c>
      <c r="X258" s="37">
        <v>0</v>
      </c>
      <c r="Y258" s="36">
        <f t="shared" si="217"/>
        <v>0</v>
      </c>
      <c r="Z258" s="53"/>
    </row>
    <row r="259" spans="1:26" ht="12.75">
      <c r="A259" s="35">
        <v>1020</v>
      </c>
      <c r="B259" s="26" t="s">
        <v>67</v>
      </c>
      <c r="C259" s="29">
        <v>14245</v>
      </c>
      <c r="D259" s="29">
        <v>14143</v>
      </c>
      <c r="E259" s="29">
        <v>14986</v>
      </c>
      <c r="F259" s="29">
        <v>14324</v>
      </c>
      <c r="G259" s="29">
        <v>14836</v>
      </c>
      <c r="H259" s="29">
        <v>14977</v>
      </c>
      <c r="I259" s="29">
        <v>14975</v>
      </c>
      <c r="J259" s="29">
        <f>SUM(J256:J258)*0.0765</f>
        <v>15669.801</v>
      </c>
      <c r="K259" s="29">
        <v>15202</v>
      </c>
      <c r="L259" s="29">
        <v>16392</v>
      </c>
      <c r="M259" s="29">
        <v>16036</v>
      </c>
      <c r="N259" s="29">
        <v>16840</v>
      </c>
      <c r="O259" s="29">
        <v>14787</v>
      </c>
      <c r="P259" s="29">
        <v>17525</v>
      </c>
      <c r="Q259" s="29">
        <v>16895</v>
      </c>
      <c r="R259" s="29">
        <v>17950</v>
      </c>
      <c r="S259" s="29">
        <v>15915</v>
      </c>
      <c r="T259" s="29">
        <f>SUM(T256:T258)*7.65%</f>
        <v>18908.046</v>
      </c>
      <c r="U259" s="29">
        <v>22301</v>
      </c>
      <c r="V259" s="37">
        <v>0</v>
      </c>
      <c r="W259" s="37">
        <v>0</v>
      </c>
      <c r="X259" s="37">
        <v>0</v>
      </c>
      <c r="Y259" s="36">
        <f t="shared" si="217"/>
        <v>0</v>
      </c>
      <c r="Z259" s="53"/>
    </row>
    <row r="260" spans="1:26" ht="12.75">
      <c r="A260" s="39"/>
      <c r="B260" s="26" t="s">
        <v>105</v>
      </c>
      <c r="C260" s="31">
        <f aca="true" t="shared" si="218" ref="C260:H260">SUM(C256:C259)</f>
        <v>197840</v>
      </c>
      <c r="D260" s="31">
        <f t="shared" si="218"/>
        <v>199063</v>
      </c>
      <c r="E260" s="31">
        <f t="shared" si="218"/>
        <v>191284</v>
      </c>
      <c r="F260" s="31">
        <f t="shared" si="218"/>
        <v>201564</v>
      </c>
      <c r="G260" s="31">
        <f>SUM(G256:G259)</f>
        <v>202094</v>
      </c>
      <c r="H260" s="31">
        <f t="shared" si="218"/>
        <v>210743</v>
      </c>
      <c r="I260" s="31">
        <f aca="true" t="shared" si="219" ref="I260:Q260">SUM(I256:I259)</f>
        <v>206125</v>
      </c>
      <c r="J260" s="31">
        <f t="shared" si="219"/>
        <v>220503.801</v>
      </c>
      <c r="K260" s="31">
        <f t="shared" si="219"/>
        <v>214472</v>
      </c>
      <c r="L260" s="31">
        <f t="shared" si="219"/>
        <v>230664</v>
      </c>
      <c r="M260" s="31">
        <f t="shared" si="219"/>
        <v>223450</v>
      </c>
      <c r="N260" s="31">
        <f t="shared" si="219"/>
        <v>236462</v>
      </c>
      <c r="O260" s="31">
        <f t="shared" si="219"/>
        <v>232831</v>
      </c>
      <c r="P260" s="31">
        <f t="shared" si="219"/>
        <v>246609</v>
      </c>
      <c r="Q260" s="31">
        <f t="shared" si="219"/>
        <v>240133</v>
      </c>
      <c r="R260" s="31">
        <f aca="true" t="shared" si="220" ref="R260:X260">SUM(R256:R259)</f>
        <v>252576</v>
      </c>
      <c r="S260" s="31">
        <f t="shared" si="220"/>
        <v>240235</v>
      </c>
      <c r="T260" s="31">
        <f t="shared" si="220"/>
        <v>266072.046</v>
      </c>
      <c r="U260" s="31">
        <f t="shared" si="220"/>
        <v>256292</v>
      </c>
      <c r="V260" s="40">
        <f t="shared" si="220"/>
        <v>0</v>
      </c>
      <c r="W260" s="40">
        <f t="shared" si="220"/>
        <v>0</v>
      </c>
      <c r="X260" s="40">
        <f t="shared" si="220"/>
        <v>0</v>
      </c>
      <c r="Y260" s="36">
        <f t="shared" si="217"/>
        <v>0</v>
      </c>
      <c r="Z260" s="53"/>
    </row>
    <row r="261" spans="1:26" ht="12.75">
      <c r="A261" s="39">
        <v>2010</v>
      </c>
      <c r="B261" s="26" t="s">
        <v>175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29">
        <v>9100</v>
      </c>
      <c r="O261" s="31">
        <v>0</v>
      </c>
      <c r="P261" s="29">
        <v>9100</v>
      </c>
      <c r="Q261" s="29">
        <v>2477</v>
      </c>
      <c r="R261" s="29">
        <v>14900</v>
      </c>
      <c r="S261" s="29">
        <v>14900</v>
      </c>
      <c r="T261" s="29">
        <v>14900</v>
      </c>
      <c r="U261" s="29">
        <v>14900</v>
      </c>
      <c r="V261" s="37">
        <v>168000</v>
      </c>
      <c r="W261" s="37">
        <v>147000</v>
      </c>
      <c r="X261" s="37">
        <v>155000</v>
      </c>
      <c r="Y261" s="36">
        <f t="shared" si="217"/>
        <v>-13000</v>
      </c>
      <c r="Z261" s="53">
        <f>SUM(Y261/V261)</f>
        <v>-0.07738095238095238</v>
      </c>
    </row>
    <row r="262" spans="1:26" ht="12.75">
      <c r="A262" s="35">
        <v>2023</v>
      </c>
      <c r="B262" s="26" t="s">
        <v>120</v>
      </c>
      <c r="C262" s="29">
        <v>195</v>
      </c>
      <c r="D262" s="29">
        <v>500</v>
      </c>
      <c r="E262" s="29">
        <v>150</v>
      </c>
      <c r="F262" s="29">
        <v>500</v>
      </c>
      <c r="G262" s="29">
        <v>206</v>
      </c>
      <c r="H262" s="29">
        <v>500</v>
      </c>
      <c r="I262" s="29">
        <v>668</v>
      </c>
      <c r="J262" s="29">
        <v>500</v>
      </c>
      <c r="K262" s="29">
        <v>125</v>
      </c>
      <c r="L262" s="29">
        <v>500</v>
      </c>
      <c r="M262" s="29">
        <v>460</v>
      </c>
      <c r="N262" s="29">
        <v>500</v>
      </c>
      <c r="O262" s="29">
        <v>400</v>
      </c>
      <c r="P262" s="29">
        <v>500</v>
      </c>
      <c r="Q262" s="29">
        <v>318</v>
      </c>
      <c r="R262" s="29">
        <v>500</v>
      </c>
      <c r="S262" s="29">
        <v>389</v>
      </c>
      <c r="T262" s="29">
        <v>500</v>
      </c>
      <c r="U262" s="29">
        <v>320</v>
      </c>
      <c r="V262" s="37">
        <v>0</v>
      </c>
      <c r="W262" s="37">
        <v>0</v>
      </c>
      <c r="X262" s="37">
        <v>0</v>
      </c>
      <c r="Y262" s="36">
        <f t="shared" si="217"/>
        <v>0</v>
      </c>
      <c r="Z262" s="53"/>
    </row>
    <row r="263" spans="1:26" ht="12.75">
      <c r="A263" s="35">
        <v>3004</v>
      </c>
      <c r="B263" s="26" t="s">
        <v>83</v>
      </c>
      <c r="C263" s="29">
        <v>645</v>
      </c>
      <c r="D263" s="29">
        <v>3250</v>
      </c>
      <c r="E263" s="29">
        <v>3297</v>
      </c>
      <c r="F263" s="29">
        <v>4160</v>
      </c>
      <c r="G263" s="29">
        <v>3402</v>
      </c>
      <c r="H263" s="29">
        <v>4160</v>
      </c>
      <c r="I263" s="36">
        <v>3370</v>
      </c>
      <c r="J263" s="36">
        <v>3360</v>
      </c>
      <c r="K263" s="36">
        <v>3370</v>
      </c>
      <c r="L263" s="36">
        <v>3360</v>
      </c>
      <c r="M263" s="36">
        <v>2895</v>
      </c>
      <c r="N263" s="36">
        <v>3360</v>
      </c>
      <c r="O263" s="36">
        <v>3029</v>
      </c>
      <c r="P263" s="36">
        <v>3600</v>
      </c>
      <c r="Q263" s="36">
        <v>3210</v>
      </c>
      <c r="R263" s="36">
        <v>3600</v>
      </c>
      <c r="S263" s="36">
        <v>3703</v>
      </c>
      <c r="T263" s="36">
        <v>3600</v>
      </c>
      <c r="U263" s="36">
        <v>3742</v>
      </c>
      <c r="V263" s="37">
        <v>0</v>
      </c>
      <c r="W263" s="37">
        <v>0</v>
      </c>
      <c r="X263" s="37">
        <v>0</v>
      </c>
      <c r="Y263" s="36">
        <f t="shared" si="217"/>
        <v>0</v>
      </c>
      <c r="Z263" s="53"/>
    </row>
    <row r="264" spans="1:26" ht="12.75">
      <c r="A264" s="39"/>
      <c r="B264" s="26" t="s">
        <v>113</v>
      </c>
      <c r="C264" s="31">
        <f aca="true" t="shared" si="221" ref="C264:H264">SUM(C262:C263)</f>
        <v>840</v>
      </c>
      <c r="D264" s="31">
        <f t="shared" si="221"/>
        <v>3750</v>
      </c>
      <c r="E264" s="31">
        <f t="shared" si="221"/>
        <v>3447</v>
      </c>
      <c r="F264" s="31">
        <f t="shared" si="221"/>
        <v>4660</v>
      </c>
      <c r="G264" s="31">
        <f t="shared" si="221"/>
        <v>3608</v>
      </c>
      <c r="H264" s="31">
        <f t="shared" si="221"/>
        <v>4660</v>
      </c>
      <c r="I264" s="31">
        <f>SUM(I262:I263)</f>
        <v>4038</v>
      </c>
      <c r="J264" s="31">
        <f>SUM(J262:J263)</f>
        <v>3860</v>
      </c>
      <c r="K264" s="31">
        <f>SUM(K262:K263)</f>
        <v>3495</v>
      </c>
      <c r="L264" s="31">
        <f>SUM(L262:L263)</f>
        <v>3860</v>
      </c>
      <c r="M264" s="31">
        <f>SUM(M262:M263)</f>
        <v>3355</v>
      </c>
      <c r="N264" s="31">
        <f>SUM(N261:N263)</f>
        <v>12960</v>
      </c>
      <c r="O264" s="31">
        <f>SUM(O262:O263)</f>
        <v>3429</v>
      </c>
      <c r="P264" s="31">
        <f aca="true" t="shared" si="222" ref="P264:V264">SUM(P261:P263)</f>
        <v>13200</v>
      </c>
      <c r="Q264" s="31">
        <f t="shared" si="222"/>
        <v>6005</v>
      </c>
      <c r="R264" s="31">
        <f t="shared" si="222"/>
        <v>19000</v>
      </c>
      <c r="S264" s="31">
        <f t="shared" si="222"/>
        <v>18992</v>
      </c>
      <c r="T264" s="31">
        <f t="shared" si="222"/>
        <v>19000</v>
      </c>
      <c r="U264" s="31">
        <f t="shared" si="222"/>
        <v>18962</v>
      </c>
      <c r="V264" s="31">
        <f t="shared" si="222"/>
        <v>168000</v>
      </c>
      <c r="W264" s="31">
        <f>SUM(W261:W263)</f>
        <v>147000</v>
      </c>
      <c r="X264" s="31">
        <f>SUM(X261:X263)</f>
        <v>155000</v>
      </c>
      <c r="Y264" s="41">
        <f t="shared" si="217"/>
        <v>-13000</v>
      </c>
      <c r="Z264" s="54">
        <f>SUM(Y264/V264)</f>
        <v>-0.07738095238095238</v>
      </c>
    </row>
    <row r="265" spans="1:26" ht="12.75">
      <c r="A265" s="39">
        <v>220</v>
      </c>
      <c r="B265" s="26" t="s">
        <v>35</v>
      </c>
      <c r="C265" s="31">
        <f aca="true" t="shared" si="223" ref="C265:H265">SUM(C260+C264)</f>
        <v>198680</v>
      </c>
      <c r="D265" s="31">
        <f t="shared" si="223"/>
        <v>202813</v>
      </c>
      <c r="E265" s="31">
        <f t="shared" si="223"/>
        <v>194731</v>
      </c>
      <c r="F265" s="31">
        <f t="shared" si="223"/>
        <v>206224</v>
      </c>
      <c r="G265" s="31">
        <f t="shared" si="223"/>
        <v>205702</v>
      </c>
      <c r="H265" s="31">
        <f t="shared" si="223"/>
        <v>215403</v>
      </c>
      <c r="I265" s="31">
        <f aca="true" t="shared" si="224" ref="I265:Q265">SUM(I260+I264)</f>
        <v>210163</v>
      </c>
      <c r="J265" s="31">
        <f t="shared" si="224"/>
        <v>224363.801</v>
      </c>
      <c r="K265" s="31">
        <f t="shared" si="224"/>
        <v>217967</v>
      </c>
      <c r="L265" s="31">
        <f t="shared" si="224"/>
        <v>234524</v>
      </c>
      <c r="M265" s="31">
        <f t="shared" si="224"/>
        <v>226805</v>
      </c>
      <c r="N265" s="31">
        <f t="shared" si="224"/>
        <v>249422</v>
      </c>
      <c r="O265" s="31">
        <f t="shared" si="224"/>
        <v>236260</v>
      </c>
      <c r="P265" s="31">
        <f t="shared" si="224"/>
        <v>259809</v>
      </c>
      <c r="Q265" s="31">
        <f t="shared" si="224"/>
        <v>246138</v>
      </c>
      <c r="R265" s="31">
        <f aca="true" t="shared" si="225" ref="R265:X265">SUM(R260+R264)</f>
        <v>271576</v>
      </c>
      <c r="S265" s="31">
        <f t="shared" si="225"/>
        <v>259227</v>
      </c>
      <c r="T265" s="31">
        <f t="shared" si="225"/>
        <v>285072.046</v>
      </c>
      <c r="U265" s="31">
        <f t="shared" si="225"/>
        <v>275254</v>
      </c>
      <c r="V265" s="31">
        <f t="shared" si="225"/>
        <v>168000</v>
      </c>
      <c r="W265" s="31">
        <f t="shared" si="225"/>
        <v>147000</v>
      </c>
      <c r="X265" s="31">
        <f t="shared" si="225"/>
        <v>155000</v>
      </c>
      <c r="Y265" s="41">
        <f t="shared" si="217"/>
        <v>-13000</v>
      </c>
      <c r="Z265" s="54">
        <f>SUM(Y265/V265)</f>
        <v>-0.07738095238095238</v>
      </c>
    </row>
    <row r="266" spans="1:26" ht="12.75">
      <c r="A266" s="1">
        <v>225</v>
      </c>
      <c r="B266" s="2" t="s">
        <v>36</v>
      </c>
      <c r="C266" s="1" t="s">
        <v>1</v>
      </c>
      <c r="D266" s="17" t="s">
        <v>2</v>
      </c>
      <c r="E266" s="17" t="s">
        <v>1</v>
      </c>
      <c r="F266" s="17" t="s">
        <v>2</v>
      </c>
      <c r="G266" s="17" t="s">
        <v>1</v>
      </c>
      <c r="H266" s="17" t="s">
        <v>2</v>
      </c>
      <c r="I266" s="17" t="s">
        <v>1</v>
      </c>
      <c r="J266" s="17" t="s">
        <v>2</v>
      </c>
      <c r="K266" s="17" t="s">
        <v>1</v>
      </c>
      <c r="L266" s="17" t="s">
        <v>2</v>
      </c>
      <c r="M266" s="17" t="s">
        <v>1</v>
      </c>
      <c r="N266" s="17" t="s">
        <v>2</v>
      </c>
      <c r="O266" s="17" t="s">
        <v>1</v>
      </c>
      <c r="P266" s="17" t="s">
        <v>2</v>
      </c>
      <c r="Q266" s="17" t="s">
        <v>3</v>
      </c>
      <c r="R266" s="17" t="s">
        <v>2</v>
      </c>
      <c r="S266" s="3" t="s">
        <v>1</v>
      </c>
      <c r="T266" s="3" t="s">
        <v>2</v>
      </c>
      <c r="U266" s="3" t="s">
        <v>3</v>
      </c>
      <c r="V266" s="3" t="s">
        <v>2</v>
      </c>
      <c r="W266" s="3" t="s">
        <v>267</v>
      </c>
      <c r="X266" s="3" t="s">
        <v>2</v>
      </c>
      <c r="Y266" s="17" t="s">
        <v>4</v>
      </c>
      <c r="Z266" s="17" t="s">
        <v>5</v>
      </c>
    </row>
    <row r="267" spans="1:26" ht="12.75">
      <c r="A267" s="1"/>
      <c r="B267" s="2"/>
      <c r="C267" s="1" t="s">
        <v>6</v>
      </c>
      <c r="D267" s="17" t="s">
        <v>7</v>
      </c>
      <c r="E267" s="17" t="s">
        <v>7</v>
      </c>
      <c r="F267" s="17" t="s">
        <v>8</v>
      </c>
      <c r="G267" s="17" t="s">
        <v>8</v>
      </c>
      <c r="H267" s="17" t="s">
        <v>9</v>
      </c>
      <c r="I267" s="17" t="s">
        <v>9</v>
      </c>
      <c r="J267" s="17" t="s">
        <v>10</v>
      </c>
      <c r="K267" s="17" t="s">
        <v>10</v>
      </c>
      <c r="L267" s="17" t="s">
        <v>11</v>
      </c>
      <c r="M267" s="17" t="s">
        <v>11</v>
      </c>
      <c r="N267" s="17" t="s">
        <v>12</v>
      </c>
      <c r="O267" s="17" t="s">
        <v>13</v>
      </c>
      <c r="P267" s="17" t="s">
        <v>14</v>
      </c>
      <c r="Q267" s="17" t="s">
        <v>14</v>
      </c>
      <c r="R267" s="17" t="s">
        <v>15</v>
      </c>
      <c r="S267" s="3" t="s">
        <v>16</v>
      </c>
      <c r="T267" s="3" t="s">
        <v>17</v>
      </c>
      <c r="U267" s="3" t="s">
        <v>17</v>
      </c>
      <c r="V267" s="3" t="s">
        <v>18</v>
      </c>
      <c r="W267" s="3" t="s">
        <v>18</v>
      </c>
      <c r="X267" s="3" t="s">
        <v>264</v>
      </c>
      <c r="Y267" s="17" t="s">
        <v>266</v>
      </c>
      <c r="Z267" s="17" t="s">
        <v>266</v>
      </c>
    </row>
    <row r="268" spans="1:26" ht="12.75">
      <c r="A268" s="35">
        <v>1002</v>
      </c>
      <c r="B268" s="26" t="s">
        <v>65</v>
      </c>
      <c r="C268" s="28">
        <v>750</v>
      </c>
      <c r="D268" s="28">
        <v>800</v>
      </c>
      <c r="E268" s="28">
        <v>800</v>
      </c>
      <c r="F268" s="28">
        <v>4833</v>
      </c>
      <c r="G268" s="28">
        <v>3213</v>
      </c>
      <c r="H268" s="28">
        <v>6000</v>
      </c>
      <c r="I268" s="28">
        <v>8506</v>
      </c>
      <c r="J268" s="28">
        <v>8000</v>
      </c>
      <c r="K268" s="28">
        <v>8509</v>
      </c>
      <c r="L268" s="28">
        <v>9500</v>
      </c>
      <c r="M268" s="28">
        <v>6994</v>
      </c>
      <c r="N268" s="28">
        <v>9800</v>
      </c>
      <c r="O268" s="28">
        <v>8502</v>
      </c>
      <c r="P268" s="28">
        <v>10100</v>
      </c>
      <c r="Q268" s="28">
        <v>6864</v>
      </c>
      <c r="R268" s="28">
        <v>10500</v>
      </c>
      <c r="S268" s="28">
        <v>8495</v>
      </c>
      <c r="T268" s="28">
        <v>10800</v>
      </c>
      <c r="U268" s="28">
        <v>9541</v>
      </c>
      <c r="V268" s="28">
        <v>10800</v>
      </c>
      <c r="W268" s="28">
        <v>10800</v>
      </c>
      <c r="X268" s="28">
        <v>11000</v>
      </c>
      <c r="Y268" s="28">
        <f>SUM(X268-V268)</f>
        <v>200</v>
      </c>
      <c r="Z268" s="55">
        <f>SUM(Y268/V268)</f>
        <v>0.018518518518518517</v>
      </c>
    </row>
    <row r="269" spans="1:26" ht="12.75">
      <c r="A269" s="35">
        <v>1020</v>
      </c>
      <c r="B269" s="26" t="s">
        <v>67</v>
      </c>
      <c r="C269" s="28">
        <v>0</v>
      </c>
      <c r="D269" s="28">
        <v>61</v>
      </c>
      <c r="E269" s="28"/>
      <c r="F269" s="28">
        <v>370</v>
      </c>
      <c r="G269" s="28">
        <v>91</v>
      </c>
      <c r="H269" s="28">
        <v>410</v>
      </c>
      <c r="I269" s="28">
        <v>637</v>
      </c>
      <c r="J269" s="28">
        <v>612</v>
      </c>
      <c r="K269" s="28">
        <v>682</v>
      </c>
      <c r="L269" s="28">
        <v>727</v>
      </c>
      <c r="M269" s="28">
        <v>177</v>
      </c>
      <c r="N269" s="28">
        <v>750</v>
      </c>
      <c r="O269" s="28">
        <v>212</v>
      </c>
      <c r="P269" s="28">
        <v>750</v>
      </c>
      <c r="Q269" s="28">
        <v>171</v>
      </c>
      <c r="R269" s="28">
        <v>800</v>
      </c>
      <c r="S269" s="28">
        <v>69</v>
      </c>
      <c r="T269" s="28">
        <v>865</v>
      </c>
      <c r="U269" s="28">
        <v>86</v>
      </c>
      <c r="V269" s="28">
        <v>865</v>
      </c>
      <c r="W269" s="28">
        <v>865</v>
      </c>
      <c r="X269" s="28">
        <v>865</v>
      </c>
      <c r="Y269" s="28">
        <f>SUM(X269-V269)</f>
        <v>0</v>
      </c>
      <c r="Z269" s="55">
        <f aca="true" t="shared" si="226" ref="Z269:Z282">SUM(Y269/V269)</f>
        <v>0</v>
      </c>
    </row>
    <row r="270" spans="1:26" ht="12.75">
      <c r="A270" s="39"/>
      <c r="B270" s="26" t="s">
        <v>105</v>
      </c>
      <c r="C270" s="34">
        <f>SUM(C268:C269)</f>
        <v>750</v>
      </c>
      <c r="D270" s="34">
        <f>SUM(D268:D269)</f>
        <v>861</v>
      </c>
      <c r="E270" s="33">
        <v>800</v>
      </c>
      <c r="F270" s="34">
        <f aca="true" t="shared" si="227" ref="F270:Q270">SUM(F268:F269)</f>
        <v>5203</v>
      </c>
      <c r="G270" s="34">
        <f t="shared" si="227"/>
        <v>3304</v>
      </c>
      <c r="H270" s="34">
        <f t="shared" si="227"/>
        <v>6410</v>
      </c>
      <c r="I270" s="34">
        <f t="shared" si="227"/>
        <v>9143</v>
      </c>
      <c r="J270" s="34">
        <f t="shared" si="227"/>
        <v>8612</v>
      </c>
      <c r="K270" s="34">
        <f t="shared" si="227"/>
        <v>9191</v>
      </c>
      <c r="L270" s="34">
        <f t="shared" si="227"/>
        <v>10227</v>
      </c>
      <c r="M270" s="34">
        <f t="shared" si="227"/>
        <v>7171</v>
      </c>
      <c r="N270" s="34">
        <f t="shared" si="227"/>
        <v>10550</v>
      </c>
      <c r="O270" s="34">
        <f t="shared" si="227"/>
        <v>8714</v>
      </c>
      <c r="P270" s="34">
        <f t="shared" si="227"/>
        <v>10850</v>
      </c>
      <c r="Q270" s="34">
        <f t="shared" si="227"/>
        <v>7035</v>
      </c>
      <c r="R270" s="34">
        <f>SUM(R268:R269)</f>
        <v>11300</v>
      </c>
      <c r="S270" s="34">
        <f>SUM(S268:S269)</f>
        <v>8564</v>
      </c>
      <c r="T270" s="34">
        <v>11665</v>
      </c>
      <c r="U270" s="34">
        <f>SUM(U268:U269)</f>
        <v>9627</v>
      </c>
      <c r="V270" s="34">
        <f>SUM(V268:V269)</f>
        <v>11665</v>
      </c>
      <c r="W270" s="34">
        <f>SUM(W268:W269)</f>
        <v>11665</v>
      </c>
      <c r="X270" s="34">
        <v>11865</v>
      </c>
      <c r="Y270" s="34">
        <f>SUM(X270-V270)</f>
        <v>200</v>
      </c>
      <c r="Z270" s="56">
        <f t="shared" si="226"/>
        <v>0.017145306472353194</v>
      </c>
    </row>
    <row r="271" spans="1:26" ht="12.75">
      <c r="A271" s="35">
        <v>2000</v>
      </c>
      <c r="B271" s="26" t="s">
        <v>176</v>
      </c>
      <c r="C271" s="28">
        <v>190</v>
      </c>
      <c r="D271" s="28">
        <v>230</v>
      </c>
      <c r="E271" s="28">
        <v>119</v>
      </c>
      <c r="F271" s="28">
        <v>240</v>
      </c>
      <c r="G271" s="28">
        <v>198</v>
      </c>
      <c r="H271" s="28">
        <v>240</v>
      </c>
      <c r="I271" s="28">
        <v>49</v>
      </c>
      <c r="J271" s="28">
        <v>200</v>
      </c>
      <c r="K271" s="28">
        <v>156</v>
      </c>
      <c r="L271" s="28">
        <v>200</v>
      </c>
      <c r="M271" s="28">
        <v>196</v>
      </c>
      <c r="N271" s="28">
        <v>200</v>
      </c>
      <c r="O271" s="28">
        <v>211</v>
      </c>
      <c r="P271" s="28">
        <v>215</v>
      </c>
      <c r="Q271" s="28">
        <v>166</v>
      </c>
      <c r="R271" s="28">
        <v>215</v>
      </c>
      <c r="S271" s="28">
        <v>176</v>
      </c>
      <c r="T271" s="28">
        <v>300</v>
      </c>
      <c r="U271" s="28">
        <v>85</v>
      </c>
      <c r="V271" s="28">
        <v>0</v>
      </c>
      <c r="W271" s="28">
        <v>0</v>
      </c>
      <c r="X271" s="28">
        <f>SUM(W271-U271)</f>
        <v>-85</v>
      </c>
      <c r="Y271" s="28">
        <f>SUM(X271-V271)</f>
        <v>-85</v>
      </c>
      <c r="Z271" s="55"/>
    </row>
    <row r="272" spans="1:26" ht="12.75">
      <c r="A272" s="35">
        <v>2008</v>
      </c>
      <c r="B272" s="26" t="s">
        <v>77</v>
      </c>
      <c r="C272" s="28">
        <v>835</v>
      </c>
      <c r="D272" s="28">
        <v>1000</v>
      </c>
      <c r="E272" s="28">
        <v>398</v>
      </c>
      <c r="F272" s="28">
        <v>1000</v>
      </c>
      <c r="G272" s="28">
        <v>715</v>
      </c>
      <c r="H272" s="28">
        <v>1000</v>
      </c>
      <c r="I272" s="28">
        <v>321</v>
      </c>
      <c r="J272" s="28">
        <v>1000</v>
      </c>
      <c r="K272" s="28">
        <v>841</v>
      </c>
      <c r="L272" s="28">
        <v>1000</v>
      </c>
      <c r="M272" s="28">
        <v>410</v>
      </c>
      <c r="N272" s="28">
        <v>1000</v>
      </c>
      <c r="O272" s="28">
        <v>561</v>
      </c>
      <c r="P272" s="28">
        <v>1100</v>
      </c>
      <c r="Q272" s="28">
        <v>1130</v>
      </c>
      <c r="R272" s="28">
        <v>1100</v>
      </c>
      <c r="S272" s="28">
        <v>747</v>
      </c>
      <c r="T272" s="28">
        <v>1200</v>
      </c>
      <c r="U272" s="28">
        <v>830</v>
      </c>
      <c r="V272" s="28">
        <v>1200</v>
      </c>
      <c r="W272" s="28">
        <v>1200</v>
      </c>
      <c r="X272" s="28">
        <v>1200</v>
      </c>
      <c r="Y272" s="28">
        <f>SUM(X272-V272)</f>
        <v>0</v>
      </c>
      <c r="Z272" s="55">
        <f t="shared" si="226"/>
        <v>0</v>
      </c>
    </row>
    <row r="273" spans="1:26" ht="12.75">
      <c r="A273" s="35">
        <v>2032</v>
      </c>
      <c r="B273" s="26" t="s">
        <v>166</v>
      </c>
      <c r="C273" s="28">
        <v>507</v>
      </c>
      <c r="D273" s="28">
        <v>1000</v>
      </c>
      <c r="E273" s="28">
        <v>1158</v>
      </c>
      <c r="F273" s="28">
        <v>1000</v>
      </c>
      <c r="G273" s="28">
        <v>811</v>
      </c>
      <c r="H273" s="28">
        <v>1000</v>
      </c>
      <c r="I273" s="28">
        <v>1435</v>
      </c>
      <c r="J273" s="28">
        <v>1000</v>
      </c>
      <c r="K273" s="28">
        <v>691</v>
      </c>
      <c r="L273" s="28">
        <v>2000</v>
      </c>
      <c r="M273" s="28">
        <v>1716</v>
      </c>
      <c r="N273" s="28">
        <v>2000</v>
      </c>
      <c r="O273" s="28">
        <v>1554</v>
      </c>
      <c r="P273" s="28">
        <v>2000</v>
      </c>
      <c r="Q273" s="28">
        <v>1348</v>
      </c>
      <c r="R273" s="28">
        <v>2000</v>
      </c>
      <c r="S273" s="28">
        <v>1014</v>
      </c>
      <c r="T273" s="28">
        <v>2000</v>
      </c>
      <c r="U273" s="28">
        <v>1012</v>
      </c>
      <c r="V273" s="28">
        <v>2000</v>
      </c>
      <c r="W273" s="28">
        <v>2000</v>
      </c>
      <c r="X273" s="28">
        <v>2000</v>
      </c>
      <c r="Y273" s="28">
        <f aca="true" t="shared" si="228" ref="Y273:Y282">SUM(X273-V273)</f>
        <v>0</v>
      </c>
      <c r="Z273" s="55">
        <f t="shared" si="226"/>
        <v>0</v>
      </c>
    </row>
    <row r="274" spans="1:26" ht="12.75">
      <c r="A274" s="35">
        <v>2033</v>
      </c>
      <c r="B274" s="26" t="s">
        <v>167</v>
      </c>
      <c r="C274" s="28">
        <v>3799</v>
      </c>
      <c r="D274" s="28">
        <v>3000</v>
      </c>
      <c r="E274" s="28">
        <v>3128</v>
      </c>
      <c r="F274" s="28">
        <v>3000</v>
      </c>
      <c r="G274" s="28">
        <v>2885</v>
      </c>
      <c r="H274" s="28">
        <v>3000</v>
      </c>
      <c r="I274" s="28">
        <v>2861</v>
      </c>
      <c r="J274" s="28">
        <v>3000</v>
      </c>
      <c r="K274" s="28">
        <v>2421</v>
      </c>
      <c r="L274" s="28">
        <v>2500</v>
      </c>
      <c r="M274" s="28">
        <v>1969</v>
      </c>
      <c r="N274" s="28">
        <v>2700</v>
      </c>
      <c r="O274" s="28">
        <v>933</v>
      </c>
      <c r="P274" s="28">
        <v>2700</v>
      </c>
      <c r="Q274" s="28">
        <v>2703</v>
      </c>
      <c r="R274" s="28">
        <v>2800</v>
      </c>
      <c r="S274" s="28">
        <v>3167</v>
      </c>
      <c r="T274" s="28">
        <v>2800</v>
      </c>
      <c r="U274" s="28">
        <v>2416</v>
      </c>
      <c r="V274" s="28">
        <v>2800</v>
      </c>
      <c r="W274" s="28">
        <v>2800</v>
      </c>
      <c r="X274" s="28">
        <v>2800</v>
      </c>
      <c r="Y274" s="28">
        <f t="shared" si="228"/>
        <v>0</v>
      </c>
      <c r="Z274" s="55">
        <f t="shared" si="226"/>
        <v>0</v>
      </c>
    </row>
    <row r="275" spans="1:26" ht="12.75">
      <c r="A275" s="35">
        <v>2034</v>
      </c>
      <c r="B275" s="26" t="s">
        <v>84</v>
      </c>
      <c r="C275" s="28">
        <v>337</v>
      </c>
      <c r="D275" s="28">
        <v>500</v>
      </c>
      <c r="E275" s="28">
        <v>89</v>
      </c>
      <c r="F275" s="28">
        <v>500</v>
      </c>
      <c r="G275" s="28">
        <v>273</v>
      </c>
      <c r="H275" s="28">
        <v>500</v>
      </c>
      <c r="I275" s="28">
        <v>75</v>
      </c>
      <c r="J275" s="28">
        <v>500</v>
      </c>
      <c r="K275" s="28">
        <v>129</v>
      </c>
      <c r="L275" s="28">
        <v>500</v>
      </c>
      <c r="M275" s="28">
        <v>290</v>
      </c>
      <c r="N275" s="28">
        <v>600</v>
      </c>
      <c r="O275" s="28">
        <v>176</v>
      </c>
      <c r="P275" s="28">
        <v>600</v>
      </c>
      <c r="Q275" s="28">
        <v>554</v>
      </c>
      <c r="R275" s="28">
        <v>700</v>
      </c>
      <c r="S275" s="28">
        <v>397</v>
      </c>
      <c r="T275" s="28">
        <v>800</v>
      </c>
      <c r="U275" s="28">
        <v>145</v>
      </c>
      <c r="V275" s="28">
        <v>800</v>
      </c>
      <c r="W275" s="28">
        <v>800</v>
      </c>
      <c r="X275" s="28">
        <v>1100</v>
      </c>
      <c r="Y275" s="28">
        <f t="shared" si="228"/>
        <v>300</v>
      </c>
      <c r="Z275" s="55">
        <f t="shared" si="226"/>
        <v>0.375</v>
      </c>
    </row>
    <row r="276" spans="1:26" ht="12.75">
      <c r="A276" s="35">
        <v>2071</v>
      </c>
      <c r="B276" s="26" t="s">
        <v>91</v>
      </c>
      <c r="C276" s="28"/>
      <c r="D276" s="28"/>
      <c r="E276" s="28"/>
      <c r="F276" s="28">
        <v>1500</v>
      </c>
      <c r="G276" s="28">
        <v>0</v>
      </c>
      <c r="H276" s="28">
        <v>1000</v>
      </c>
      <c r="I276" s="28">
        <v>0</v>
      </c>
      <c r="J276" s="28">
        <v>1000</v>
      </c>
      <c r="K276" s="28">
        <v>471</v>
      </c>
      <c r="L276" s="28">
        <v>1000</v>
      </c>
      <c r="M276" s="28">
        <v>0</v>
      </c>
      <c r="N276" s="28">
        <v>1000</v>
      </c>
      <c r="O276" s="28">
        <v>31</v>
      </c>
      <c r="P276" s="28">
        <v>1000</v>
      </c>
      <c r="Q276" s="28">
        <v>0</v>
      </c>
      <c r="R276" s="28">
        <v>750</v>
      </c>
      <c r="S276" s="28">
        <v>90</v>
      </c>
      <c r="T276" s="28">
        <v>1000</v>
      </c>
      <c r="U276" s="28">
        <v>0</v>
      </c>
      <c r="V276" s="28">
        <v>1000</v>
      </c>
      <c r="W276" s="28">
        <v>1000</v>
      </c>
      <c r="X276" s="28">
        <v>800</v>
      </c>
      <c r="Y276" s="28">
        <f t="shared" si="228"/>
        <v>-200</v>
      </c>
      <c r="Z276" s="55">
        <f t="shared" si="226"/>
        <v>-0.2</v>
      </c>
    </row>
    <row r="277" spans="1:26" ht="12.75">
      <c r="A277" s="35">
        <v>3002</v>
      </c>
      <c r="B277" s="26" t="s">
        <v>170</v>
      </c>
      <c r="C277" s="28">
        <v>150</v>
      </c>
      <c r="D277" s="28">
        <v>250</v>
      </c>
      <c r="E277" s="28">
        <v>17</v>
      </c>
      <c r="F277" s="28">
        <v>250</v>
      </c>
      <c r="G277" s="28">
        <v>0</v>
      </c>
      <c r="H277" s="28">
        <v>250</v>
      </c>
      <c r="I277" s="28">
        <v>127</v>
      </c>
      <c r="J277" s="28">
        <v>250</v>
      </c>
      <c r="K277" s="28">
        <v>90</v>
      </c>
      <c r="L277" s="28">
        <v>250</v>
      </c>
      <c r="M277" s="28">
        <v>176</v>
      </c>
      <c r="N277" s="28">
        <v>345</v>
      </c>
      <c r="O277" s="28">
        <v>0</v>
      </c>
      <c r="P277" s="28">
        <v>400</v>
      </c>
      <c r="Q277" s="28">
        <v>14</v>
      </c>
      <c r="R277" s="28">
        <v>400</v>
      </c>
      <c r="S277" s="28">
        <v>467</v>
      </c>
      <c r="T277" s="28">
        <v>600</v>
      </c>
      <c r="U277" s="28">
        <v>249</v>
      </c>
      <c r="V277" s="28">
        <v>600</v>
      </c>
      <c r="W277" s="28">
        <v>600</v>
      </c>
      <c r="X277" s="28">
        <v>500</v>
      </c>
      <c r="Y277" s="28">
        <f t="shared" si="228"/>
        <v>-100</v>
      </c>
      <c r="Z277" s="55">
        <f t="shared" si="226"/>
        <v>-0.16666666666666666</v>
      </c>
    </row>
    <row r="278" spans="1:26" ht="12.75">
      <c r="A278" s="35">
        <v>3004</v>
      </c>
      <c r="B278" s="26" t="s">
        <v>83</v>
      </c>
      <c r="C278" s="28"/>
      <c r="D278" s="28">
        <v>1000</v>
      </c>
      <c r="E278" s="28">
        <v>1000</v>
      </c>
      <c r="F278" s="28">
        <v>500</v>
      </c>
      <c r="G278" s="28">
        <v>544</v>
      </c>
      <c r="H278" s="28">
        <v>750</v>
      </c>
      <c r="I278" s="28">
        <v>364</v>
      </c>
      <c r="J278" s="28">
        <v>750</v>
      </c>
      <c r="K278" s="28">
        <v>449</v>
      </c>
      <c r="L278" s="28">
        <v>750</v>
      </c>
      <c r="M278" s="28">
        <v>110</v>
      </c>
      <c r="N278" s="28">
        <v>750</v>
      </c>
      <c r="O278" s="28">
        <v>703</v>
      </c>
      <c r="P278" s="28">
        <v>750</v>
      </c>
      <c r="Q278" s="28">
        <v>871</v>
      </c>
      <c r="R278" s="28">
        <v>860</v>
      </c>
      <c r="S278" s="28">
        <v>457</v>
      </c>
      <c r="T278" s="28">
        <v>1800</v>
      </c>
      <c r="U278" s="28">
        <v>1136</v>
      </c>
      <c r="V278" s="28">
        <v>1800</v>
      </c>
      <c r="W278" s="28">
        <v>1800</v>
      </c>
      <c r="X278" s="28">
        <v>1800</v>
      </c>
      <c r="Y278" s="28">
        <f t="shared" si="228"/>
        <v>0</v>
      </c>
      <c r="Z278" s="55">
        <f t="shared" si="226"/>
        <v>0</v>
      </c>
    </row>
    <row r="279" spans="1:26" s="8" customFormat="1" ht="12.75">
      <c r="A279" s="35">
        <v>3006</v>
      </c>
      <c r="B279" s="26" t="s">
        <v>120</v>
      </c>
      <c r="C279" s="28">
        <v>464</v>
      </c>
      <c r="D279" s="28">
        <v>500</v>
      </c>
      <c r="E279" s="28">
        <v>489</v>
      </c>
      <c r="F279" s="28">
        <v>600</v>
      </c>
      <c r="G279" s="28">
        <v>575</v>
      </c>
      <c r="H279" s="28">
        <v>600</v>
      </c>
      <c r="I279" s="28">
        <v>595</v>
      </c>
      <c r="J279" s="28">
        <v>600</v>
      </c>
      <c r="K279" s="28">
        <v>600</v>
      </c>
      <c r="L279" s="28">
        <v>600</v>
      </c>
      <c r="M279" s="28">
        <v>583</v>
      </c>
      <c r="N279" s="28">
        <v>600</v>
      </c>
      <c r="O279" s="28">
        <v>599</v>
      </c>
      <c r="P279" s="28">
        <v>700</v>
      </c>
      <c r="Q279" s="28">
        <v>697</v>
      </c>
      <c r="R279" s="28">
        <v>700</v>
      </c>
      <c r="S279" s="28">
        <v>756</v>
      </c>
      <c r="T279" s="28">
        <v>800</v>
      </c>
      <c r="U279" s="28">
        <v>894</v>
      </c>
      <c r="V279" s="28">
        <v>600</v>
      </c>
      <c r="W279" s="28">
        <v>600</v>
      </c>
      <c r="X279" s="28">
        <v>600</v>
      </c>
      <c r="Y279" s="28">
        <f t="shared" si="228"/>
        <v>0</v>
      </c>
      <c r="Z279" s="55">
        <f t="shared" si="226"/>
        <v>0</v>
      </c>
    </row>
    <row r="280" spans="1:26" s="8" customFormat="1" ht="12.75">
      <c r="A280" s="35">
        <v>4001</v>
      </c>
      <c r="B280" s="26" t="s">
        <v>98</v>
      </c>
      <c r="C280" s="28">
        <v>471</v>
      </c>
      <c r="D280" s="28">
        <v>3000</v>
      </c>
      <c r="E280" s="28">
        <v>2605</v>
      </c>
      <c r="F280" s="28">
        <v>2000</v>
      </c>
      <c r="G280" s="28">
        <v>2441</v>
      </c>
      <c r="H280" s="28">
        <v>2000</v>
      </c>
      <c r="I280" s="28">
        <v>1683</v>
      </c>
      <c r="J280" s="28">
        <v>2500</v>
      </c>
      <c r="K280" s="28">
        <v>2218</v>
      </c>
      <c r="L280" s="28">
        <v>2000</v>
      </c>
      <c r="M280" s="28">
        <v>1899</v>
      </c>
      <c r="N280" s="28">
        <v>2000</v>
      </c>
      <c r="O280" s="28">
        <v>1449</v>
      </c>
      <c r="P280" s="28">
        <v>2000</v>
      </c>
      <c r="Q280" s="28">
        <v>772</v>
      </c>
      <c r="R280" s="28">
        <v>2638</v>
      </c>
      <c r="S280" s="28">
        <v>0</v>
      </c>
      <c r="T280" s="28">
        <v>1100</v>
      </c>
      <c r="U280" s="28">
        <v>1150</v>
      </c>
      <c r="V280" s="28">
        <v>1100</v>
      </c>
      <c r="W280" s="28">
        <v>1100</v>
      </c>
      <c r="X280" s="28">
        <v>1100</v>
      </c>
      <c r="Y280" s="28">
        <f t="shared" si="228"/>
        <v>0</v>
      </c>
      <c r="Z280" s="55">
        <f t="shared" si="226"/>
        <v>0</v>
      </c>
    </row>
    <row r="281" spans="1:26" ht="12.75">
      <c r="A281" s="39"/>
      <c r="B281" s="26" t="s">
        <v>113</v>
      </c>
      <c r="C281" s="34">
        <f aca="true" t="shared" si="229" ref="C281:Q281">SUM(C271:C280)</f>
        <v>6753</v>
      </c>
      <c r="D281" s="34">
        <f t="shared" si="229"/>
        <v>10480</v>
      </c>
      <c r="E281" s="34">
        <f t="shared" si="229"/>
        <v>9003</v>
      </c>
      <c r="F281" s="34">
        <f t="shared" si="229"/>
        <v>10590</v>
      </c>
      <c r="G281" s="34">
        <f t="shared" si="229"/>
        <v>8442</v>
      </c>
      <c r="H281" s="34">
        <f t="shared" si="229"/>
        <v>10340</v>
      </c>
      <c r="I281" s="34">
        <f t="shared" si="229"/>
        <v>7510</v>
      </c>
      <c r="J281" s="34">
        <f t="shared" si="229"/>
        <v>10800</v>
      </c>
      <c r="K281" s="34">
        <f t="shared" si="229"/>
        <v>8066</v>
      </c>
      <c r="L281" s="34">
        <f t="shared" si="229"/>
        <v>10800</v>
      </c>
      <c r="M281" s="34">
        <f t="shared" si="229"/>
        <v>7349</v>
      </c>
      <c r="N281" s="34">
        <f t="shared" si="229"/>
        <v>11195</v>
      </c>
      <c r="O281" s="34">
        <f t="shared" si="229"/>
        <v>6217</v>
      </c>
      <c r="P281" s="34">
        <f t="shared" si="229"/>
        <v>11465</v>
      </c>
      <c r="Q281" s="34">
        <f t="shared" si="229"/>
        <v>8255</v>
      </c>
      <c r="R281" s="34">
        <f aca="true" t="shared" si="230" ref="R281:X281">SUM(R271:R280)</f>
        <v>12163</v>
      </c>
      <c r="S281" s="34">
        <f t="shared" si="230"/>
        <v>7271</v>
      </c>
      <c r="T281" s="34">
        <f t="shared" si="230"/>
        <v>12400</v>
      </c>
      <c r="U281" s="34">
        <f t="shared" si="230"/>
        <v>7917</v>
      </c>
      <c r="V281" s="34">
        <f t="shared" si="230"/>
        <v>11900</v>
      </c>
      <c r="W281" s="34">
        <f t="shared" si="230"/>
        <v>11900</v>
      </c>
      <c r="X281" s="34">
        <f t="shared" si="230"/>
        <v>11815</v>
      </c>
      <c r="Y281" s="28">
        <f t="shared" si="228"/>
        <v>-85</v>
      </c>
      <c r="Z281" s="56">
        <f t="shared" si="226"/>
        <v>-0.007142857142857143</v>
      </c>
    </row>
    <row r="282" spans="1:26" ht="12.75">
      <c r="A282" s="39">
        <v>225</v>
      </c>
      <c r="B282" s="26" t="s">
        <v>36</v>
      </c>
      <c r="C282" s="34">
        <f aca="true" t="shared" si="231" ref="C282:Q282">SUM(C270+C281)</f>
        <v>7503</v>
      </c>
      <c r="D282" s="34">
        <f t="shared" si="231"/>
        <v>11341</v>
      </c>
      <c r="E282" s="34">
        <f t="shared" si="231"/>
        <v>9803</v>
      </c>
      <c r="F282" s="34">
        <f t="shared" si="231"/>
        <v>15793</v>
      </c>
      <c r="G282" s="34">
        <f t="shared" si="231"/>
        <v>11746</v>
      </c>
      <c r="H282" s="34">
        <f t="shared" si="231"/>
        <v>16750</v>
      </c>
      <c r="I282" s="34">
        <f t="shared" si="231"/>
        <v>16653</v>
      </c>
      <c r="J282" s="34">
        <f t="shared" si="231"/>
        <v>19412</v>
      </c>
      <c r="K282" s="34">
        <f t="shared" si="231"/>
        <v>17257</v>
      </c>
      <c r="L282" s="34">
        <f t="shared" si="231"/>
        <v>21027</v>
      </c>
      <c r="M282" s="34">
        <f t="shared" si="231"/>
        <v>14520</v>
      </c>
      <c r="N282" s="34">
        <f t="shared" si="231"/>
        <v>21745</v>
      </c>
      <c r="O282" s="34">
        <f t="shared" si="231"/>
        <v>14931</v>
      </c>
      <c r="P282" s="34">
        <f t="shared" si="231"/>
        <v>22315</v>
      </c>
      <c r="Q282" s="34">
        <f t="shared" si="231"/>
        <v>15290</v>
      </c>
      <c r="R282" s="34">
        <f aca="true" t="shared" si="232" ref="R282:X282">SUM(R270+R281)</f>
        <v>23463</v>
      </c>
      <c r="S282" s="34">
        <f t="shared" si="232"/>
        <v>15835</v>
      </c>
      <c r="T282" s="34">
        <f t="shared" si="232"/>
        <v>24065</v>
      </c>
      <c r="U282" s="34">
        <f t="shared" si="232"/>
        <v>17544</v>
      </c>
      <c r="V282" s="34">
        <f t="shared" si="232"/>
        <v>23565</v>
      </c>
      <c r="W282" s="34">
        <f t="shared" si="232"/>
        <v>23565</v>
      </c>
      <c r="X282" s="34">
        <f t="shared" si="232"/>
        <v>23680</v>
      </c>
      <c r="Y282" s="28">
        <f t="shared" si="228"/>
        <v>115</v>
      </c>
      <c r="Z282" s="56">
        <f t="shared" si="226"/>
        <v>0.00488011882028432</v>
      </c>
    </row>
    <row r="283" spans="1:26" ht="12.75">
      <c r="A283" s="1">
        <v>230</v>
      </c>
      <c r="B283" s="2" t="s">
        <v>37</v>
      </c>
      <c r="C283" s="1" t="s">
        <v>1</v>
      </c>
      <c r="D283" s="17" t="s">
        <v>2</v>
      </c>
      <c r="E283" s="17" t="s">
        <v>1</v>
      </c>
      <c r="F283" s="17" t="s">
        <v>2</v>
      </c>
      <c r="G283" s="17" t="s">
        <v>1</v>
      </c>
      <c r="H283" s="17" t="s">
        <v>2</v>
      </c>
      <c r="I283" s="17" t="s">
        <v>1</v>
      </c>
      <c r="J283" s="17" t="s">
        <v>2</v>
      </c>
      <c r="K283" s="17" t="s">
        <v>1</v>
      </c>
      <c r="L283" s="17" t="s">
        <v>2</v>
      </c>
      <c r="M283" s="17" t="s">
        <v>1</v>
      </c>
      <c r="N283" s="17" t="s">
        <v>2</v>
      </c>
      <c r="O283" s="17" t="s">
        <v>1</v>
      </c>
      <c r="P283" s="17" t="s">
        <v>2</v>
      </c>
      <c r="Q283" s="17" t="s">
        <v>3</v>
      </c>
      <c r="R283" s="17" t="s">
        <v>2</v>
      </c>
      <c r="S283" s="3" t="s">
        <v>1</v>
      </c>
      <c r="T283" s="3" t="s">
        <v>2</v>
      </c>
      <c r="U283" s="3" t="s">
        <v>3</v>
      </c>
      <c r="V283" s="3" t="s">
        <v>2</v>
      </c>
      <c r="W283" s="3" t="s">
        <v>267</v>
      </c>
      <c r="X283" s="3" t="s">
        <v>2</v>
      </c>
      <c r="Y283" s="17" t="s">
        <v>4</v>
      </c>
      <c r="Z283" s="17" t="s">
        <v>5</v>
      </c>
    </row>
    <row r="284" spans="1:26" ht="12.75">
      <c r="A284" s="1"/>
      <c r="B284" s="2"/>
      <c r="C284" s="1" t="s">
        <v>6</v>
      </c>
      <c r="D284" s="17" t="s">
        <v>7</v>
      </c>
      <c r="E284" s="17" t="s">
        <v>7</v>
      </c>
      <c r="F284" s="17" t="s">
        <v>8</v>
      </c>
      <c r="G284" s="17" t="s">
        <v>8</v>
      </c>
      <c r="H284" s="17" t="s">
        <v>9</v>
      </c>
      <c r="I284" s="17" t="s">
        <v>9</v>
      </c>
      <c r="J284" s="17" t="s">
        <v>10</v>
      </c>
      <c r="K284" s="17" t="s">
        <v>10</v>
      </c>
      <c r="L284" s="17" t="s">
        <v>11</v>
      </c>
      <c r="M284" s="17" t="s">
        <v>11</v>
      </c>
      <c r="N284" s="17" t="s">
        <v>12</v>
      </c>
      <c r="O284" s="17" t="s">
        <v>13</v>
      </c>
      <c r="P284" s="17" t="s">
        <v>14</v>
      </c>
      <c r="Q284" s="17" t="s">
        <v>14</v>
      </c>
      <c r="R284" s="17" t="s">
        <v>15</v>
      </c>
      <c r="S284" s="3" t="s">
        <v>16</v>
      </c>
      <c r="T284" s="3" t="s">
        <v>17</v>
      </c>
      <c r="U284" s="3" t="s">
        <v>17</v>
      </c>
      <c r="V284" s="3" t="s">
        <v>18</v>
      </c>
      <c r="W284" s="3" t="s">
        <v>18</v>
      </c>
      <c r="X284" s="3" t="s">
        <v>264</v>
      </c>
      <c r="Y284" s="17" t="s">
        <v>266</v>
      </c>
      <c r="Z284" s="17" t="s">
        <v>266</v>
      </c>
    </row>
    <row r="285" spans="1:26" ht="12.75">
      <c r="A285" s="35">
        <v>1001</v>
      </c>
      <c r="B285" s="26" t="s">
        <v>64</v>
      </c>
      <c r="C285" s="28">
        <v>49381</v>
      </c>
      <c r="D285" s="28">
        <v>50474</v>
      </c>
      <c r="E285" s="28">
        <v>51548</v>
      </c>
      <c r="F285" s="28">
        <v>53100</v>
      </c>
      <c r="G285" s="28">
        <v>53497</v>
      </c>
      <c r="H285" s="28">
        <v>55102</v>
      </c>
      <c r="I285" s="28">
        <v>55088</v>
      </c>
      <c r="J285" s="28">
        <v>56774</v>
      </c>
      <c r="K285" s="28">
        <v>57227</v>
      </c>
      <c r="L285" s="28">
        <v>58464</v>
      </c>
      <c r="M285" s="28">
        <v>58992</v>
      </c>
      <c r="N285" s="28">
        <v>63000</v>
      </c>
      <c r="O285" s="28">
        <v>65319</v>
      </c>
      <c r="P285" s="28">
        <v>67400</v>
      </c>
      <c r="Q285" s="28">
        <v>68546</v>
      </c>
      <c r="R285" s="28">
        <v>70100</v>
      </c>
      <c r="S285" s="28">
        <v>56978</v>
      </c>
      <c r="T285" s="28">
        <v>70000</v>
      </c>
      <c r="U285" s="28">
        <v>70290</v>
      </c>
      <c r="V285" s="28">
        <v>71400</v>
      </c>
      <c r="W285" s="28">
        <v>71400</v>
      </c>
      <c r="X285" s="28">
        <v>71400</v>
      </c>
      <c r="Y285" s="28">
        <f>SUM(X285-V285)</f>
        <v>0</v>
      </c>
      <c r="Z285" s="57">
        <f>SUM(Y285/V285)</f>
        <v>0</v>
      </c>
    </row>
    <row r="286" spans="1:26" ht="12.75">
      <c r="A286" s="35">
        <v>1002</v>
      </c>
      <c r="B286" s="26" t="s">
        <v>65</v>
      </c>
      <c r="C286" s="28">
        <v>47484</v>
      </c>
      <c r="D286" s="28">
        <v>71820</v>
      </c>
      <c r="E286" s="28">
        <v>57996</v>
      </c>
      <c r="F286" s="28">
        <v>69153</v>
      </c>
      <c r="G286" s="28">
        <v>73764</v>
      </c>
      <c r="H286" s="28">
        <v>72000</v>
      </c>
      <c r="I286" s="28">
        <v>66412</v>
      </c>
      <c r="J286" s="28">
        <v>75000</v>
      </c>
      <c r="K286" s="28">
        <v>63595</v>
      </c>
      <c r="L286" s="28">
        <v>82170</v>
      </c>
      <c r="M286" s="28">
        <v>77506</v>
      </c>
      <c r="N286" s="28">
        <v>85500</v>
      </c>
      <c r="O286" s="28">
        <v>87316</v>
      </c>
      <c r="P286" s="28">
        <v>87500</v>
      </c>
      <c r="Q286" s="28">
        <v>79334</v>
      </c>
      <c r="R286" s="28">
        <v>91000</v>
      </c>
      <c r="S286" s="28">
        <v>93562</v>
      </c>
      <c r="T286" s="28">
        <v>94000</v>
      </c>
      <c r="U286" s="28">
        <v>80923</v>
      </c>
      <c r="V286" s="28">
        <v>98000</v>
      </c>
      <c r="W286" s="28">
        <v>98000</v>
      </c>
      <c r="X286" s="28">
        <v>98000</v>
      </c>
      <c r="Y286" s="28">
        <f aca="true" t="shared" si="233" ref="Y286:Y304">SUM(X286-V286)</f>
        <v>0</v>
      </c>
      <c r="Z286" s="57">
        <f aca="true" t="shared" si="234" ref="Z286:Z304">SUM(Y286/V286)</f>
        <v>0</v>
      </c>
    </row>
    <row r="287" spans="1:26" s="8" customFormat="1" ht="12.75">
      <c r="A287" s="35">
        <v>1012</v>
      </c>
      <c r="B287" s="26" t="s">
        <v>177</v>
      </c>
      <c r="C287" s="28">
        <v>1515</v>
      </c>
      <c r="D287" s="28">
        <v>3000</v>
      </c>
      <c r="E287" s="28">
        <v>1680</v>
      </c>
      <c r="F287" s="28">
        <v>3000</v>
      </c>
      <c r="G287" s="28">
        <v>0</v>
      </c>
      <c r="H287" s="28">
        <v>3000</v>
      </c>
      <c r="I287" s="28">
        <v>15</v>
      </c>
      <c r="J287" s="28">
        <v>3000</v>
      </c>
      <c r="K287" s="28">
        <v>0</v>
      </c>
      <c r="L287" s="28">
        <v>3000</v>
      </c>
      <c r="M287" s="28">
        <v>3573</v>
      </c>
      <c r="N287" s="28">
        <v>3000</v>
      </c>
      <c r="O287" s="28">
        <v>3000</v>
      </c>
      <c r="P287" s="28">
        <v>3000</v>
      </c>
      <c r="Q287" s="28">
        <v>2046</v>
      </c>
      <c r="R287" s="28">
        <v>3000</v>
      </c>
      <c r="S287" s="28">
        <v>3265</v>
      </c>
      <c r="T287" s="28">
        <v>3000</v>
      </c>
      <c r="U287" s="28">
        <v>2917</v>
      </c>
      <c r="V287" s="28">
        <v>3500</v>
      </c>
      <c r="W287" s="28">
        <v>3500</v>
      </c>
      <c r="X287" s="28">
        <v>3500</v>
      </c>
      <c r="Y287" s="28">
        <f t="shared" si="233"/>
        <v>0</v>
      </c>
      <c r="Z287" s="57">
        <f t="shared" si="234"/>
        <v>0</v>
      </c>
    </row>
    <row r="288" spans="1:26" ht="12.75">
      <c r="A288" s="35">
        <v>1020</v>
      </c>
      <c r="B288" s="26" t="s">
        <v>67</v>
      </c>
      <c r="C288" s="28">
        <v>6857</v>
      </c>
      <c r="D288" s="28">
        <v>9335</v>
      </c>
      <c r="E288" s="28">
        <v>9335</v>
      </c>
      <c r="F288" s="28">
        <v>9347</v>
      </c>
      <c r="G288" s="28">
        <v>12755</v>
      </c>
      <c r="H288" s="28">
        <v>9945</v>
      </c>
      <c r="I288" s="28">
        <v>8528</v>
      </c>
      <c r="J288" s="28">
        <v>10310</v>
      </c>
      <c r="K288" s="28">
        <v>11828</v>
      </c>
      <c r="L288" s="28">
        <v>10998</v>
      </c>
      <c r="M288" s="28">
        <v>13756</v>
      </c>
      <c r="N288" s="28">
        <v>11589</v>
      </c>
      <c r="O288" s="28">
        <v>15067</v>
      </c>
      <c r="P288" s="28">
        <v>12700</v>
      </c>
      <c r="Q288" s="28">
        <v>12500</v>
      </c>
      <c r="R288" s="28">
        <v>12700</v>
      </c>
      <c r="S288" s="28">
        <v>12370</v>
      </c>
      <c r="T288" s="28">
        <v>12700</v>
      </c>
      <c r="U288" s="28">
        <v>10557</v>
      </c>
      <c r="V288" s="28">
        <v>12700</v>
      </c>
      <c r="W288" s="28">
        <v>12700</v>
      </c>
      <c r="X288" s="28">
        <v>12700</v>
      </c>
      <c r="Y288" s="28">
        <f t="shared" si="233"/>
        <v>0</v>
      </c>
      <c r="Z288" s="57">
        <f t="shared" si="234"/>
        <v>0</v>
      </c>
    </row>
    <row r="289" spans="1:26" ht="12.75">
      <c r="A289" s="39"/>
      <c r="B289" s="26" t="s">
        <v>105</v>
      </c>
      <c r="C289" s="34">
        <f>SUM(C285:C288)</f>
        <v>105237</v>
      </c>
      <c r="D289" s="34">
        <f aca="true" t="shared" si="235" ref="D289:J289">SUM(D285:D288)</f>
        <v>134629</v>
      </c>
      <c r="E289" s="34">
        <f t="shared" si="235"/>
        <v>120559</v>
      </c>
      <c r="F289" s="34">
        <f t="shared" si="235"/>
        <v>134600</v>
      </c>
      <c r="G289" s="34">
        <f t="shared" si="235"/>
        <v>140016</v>
      </c>
      <c r="H289" s="34">
        <f t="shared" si="235"/>
        <v>140047</v>
      </c>
      <c r="I289" s="34">
        <f t="shared" si="235"/>
        <v>130043</v>
      </c>
      <c r="J289" s="34">
        <f t="shared" si="235"/>
        <v>145084</v>
      </c>
      <c r="K289" s="34">
        <f aca="true" t="shared" si="236" ref="K289:Q289">SUM(K285:K288)</f>
        <v>132650</v>
      </c>
      <c r="L289" s="34">
        <f t="shared" si="236"/>
        <v>154632</v>
      </c>
      <c r="M289" s="34">
        <f t="shared" si="236"/>
        <v>153827</v>
      </c>
      <c r="N289" s="34">
        <f t="shared" si="236"/>
        <v>163089</v>
      </c>
      <c r="O289" s="34">
        <f t="shared" si="236"/>
        <v>170702</v>
      </c>
      <c r="P289" s="34">
        <f t="shared" si="236"/>
        <v>170600</v>
      </c>
      <c r="Q289" s="34">
        <f t="shared" si="236"/>
        <v>162426</v>
      </c>
      <c r="R289" s="34">
        <f aca="true" t="shared" si="237" ref="R289:W289">SUM(R285:R288)</f>
        <v>176800</v>
      </c>
      <c r="S289" s="34">
        <f t="shared" si="237"/>
        <v>166175</v>
      </c>
      <c r="T289" s="34">
        <f t="shared" si="237"/>
        <v>179700</v>
      </c>
      <c r="U289" s="34">
        <f t="shared" si="237"/>
        <v>164687</v>
      </c>
      <c r="V289" s="34">
        <f t="shared" si="237"/>
        <v>185600</v>
      </c>
      <c r="W289" s="34">
        <f t="shared" si="237"/>
        <v>185600</v>
      </c>
      <c r="X289" s="34">
        <v>185600</v>
      </c>
      <c r="Y289" s="34">
        <f>SUM(X303)</f>
        <v>91600</v>
      </c>
      <c r="Z289" s="58">
        <f t="shared" si="234"/>
        <v>0.49353448275862066</v>
      </c>
    </row>
    <row r="290" spans="1:26" ht="12.75">
      <c r="A290" s="35">
        <v>2000</v>
      </c>
      <c r="B290" s="26" t="s">
        <v>176</v>
      </c>
      <c r="C290" s="28">
        <v>346</v>
      </c>
      <c r="D290" s="28">
        <v>350</v>
      </c>
      <c r="E290" s="28">
        <v>354</v>
      </c>
      <c r="F290" s="28">
        <v>750</v>
      </c>
      <c r="G290" s="28">
        <v>716</v>
      </c>
      <c r="H290" s="28">
        <v>840</v>
      </c>
      <c r="I290" s="28">
        <v>915</v>
      </c>
      <c r="J290" s="28">
        <v>840</v>
      </c>
      <c r="K290" s="28">
        <v>655</v>
      </c>
      <c r="L290" s="28">
        <v>840</v>
      </c>
      <c r="M290" s="28">
        <v>952</v>
      </c>
      <c r="N290" s="28">
        <v>900</v>
      </c>
      <c r="O290" s="28">
        <v>948</v>
      </c>
      <c r="P290" s="28">
        <v>950</v>
      </c>
      <c r="Q290" s="28">
        <v>738</v>
      </c>
      <c r="R290" s="28">
        <v>1050</v>
      </c>
      <c r="S290" s="28">
        <v>692</v>
      </c>
      <c r="T290" s="28">
        <v>1100</v>
      </c>
      <c r="U290" s="28">
        <v>231</v>
      </c>
      <c r="V290" s="28">
        <v>1100</v>
      </c>
      <c r="W290" s="28">
        <v>1100</v>
      </c>
      <c r="X290" s="28">
        <v>800</v>
      </c>
      <c r="Y290" s="28">
        <f t="shared" si="233"/>
        <v>-300</v>
      </c>
      <c r="Z290" s="57">
        <f t="shared" si="234"/>
        <v>-0.2727272727272727</v>
      </c>
    </row>
    <row r="291" spans="1:26" ht="12.75">
      <c r="A291" s="35">
        <v>2007</v>
      </c>
      <c r="B291" s="26" t="s">
        <v>123</v>
      </c>
      <c r="C291" s="28">
        <v>1828</v>
      </c>
      <c r="D291" s="28">
        <v>3000</v>
      </c>
      <c r="E291" s="28">
        <v>2193</v>
      </c>
      <c r="F291" s="28">
        <v>3000</v>
      </c>
      <c r="G291" s="28">
        <v>2463</v>
      </c>
      <c r="H291" s="28">
        <v>3000</v>
      </c>
      <c r="I291" s="28">
        <v>2871</v>
      </c>
      <c r="J291" s="28">
        <v>3000</v>
      </c>
      <c r="K291" s="28">
        <v>2581</v>
      </c>
      <c r="L291" s="28">
        <v>3000</v>
      </c>
      <c r="M291" s="28">
        <v>3284</v>
      </c>
      <c r="N291" s="28">
        <v>3000</v>
      </c>
      <c r="O291" s="28">
        <v>1980</v>
      </c>
      <c r="P291" s="28">
        <v>5000</v>
      </c>
      <c r="Q291" s="28">
        <v>4106</v>
      </c>
      <c r="R291" s="28">
        <v>5000</v>
      </c>
      <c r="S291" s="28">
        <v>6037</v>
      </c>
      <c r="T291" s="28">
        <v>5000</v>
      </c>
      <c r="U291" s="28">
        <v>5041</v>
      </c>
      <c r="V291" s="28">
        <v>5000</v>
      </c>
      <c r="W291" s="28">
        <v>5000</v>
      </c>
      <c r="X291" s="28">
        <v>4500</v>
      </c>
      <c r="Y291" s="28">
        <f t="shared" si="233"/>
        <v>-500</v>
      </c>
      <c r="Z291" s="57">
        <f t="shared" si="234"/>
        <v>-0.1</v>
      </c>
    </row>
    <row r="292" spans="1:26" ht="12.75">
      <c r="A292" s="35">
        <v>2008</v>
      </c>
      <c r="B292" s="26" t="s">
        <v>77</v>
      </c>
      <c r="C292" s="28">
        <v>4063</v>
      </c>
      <c r="D292" s="28">
        <v>6200</v>
      </c>
      <c r="E292" s="28">
        <v>3695</v>
      </c>
      <c r="F292" s="28">
        <v>6200</v>
      </c>
      <c r="G292" s="28">
        <v>6454</v>
      </c>
      <c r="H292" s="28">
        <v>6200</v>
      </c>
      <c r="I292" s="28">
        <v>5396</v>
      </c>
      <c r="J292" s="28">
        <v>6200</v>
      </c>
      <c r="K292" s="28">
        <v>5257</v>
      </c>
      <c r="L292" s="28">
        <v>6500</v>
      </c>
      <c r="M292" s="28">
        <v>4774</v>
      </c>
      <c r="N292" s="28">
        <v>6500</v>
      </c>
      <c r="O292" s="28">
        <v>6281</v>
      </c>
      <c r="P292" s="28">
        <v>6000</v>
      </c>
      <c r="Q292" s="28">
        <v>4938</v>
      </c>
      <c r="R292" s="28">
        <v>6000</v>
      </c>
      <c r="S292" s="28">
        <v>4031</v>
      </c>
      <c r="T292" s="28">
        <v>7000</v>
      </c>
      <c r="U292" s="28">
        <v>5861</v>
      </c>
      <c r="V292" s="28">
        <v>6000</v>
      </c>
      <c r="W292" s="28">
        <v>6000</v>
      </c>
      <c r="X292" s="28">
        <v>6000</v>
      </c>
      <c r="Y292" s="28">
        <f t="shared" si="233"/>
        <v>0</v>
      </c>
      <c r="Z292" s="57">
        <f t="shared" si="234"/>
        <v>0</v>
      </c>
    </row>
    <row r="293" spans="1:26" ht="12.75">
      <c r="A293" s="35">
        <v>2009</v>
      </c>
      <c r="B293" s="26" t="s">
        <v>124</v>
      </c>
      <c r="C293" s="28">
        <v>1847</v>
      </c>
      <c r="D293" s="28">
        <v>2100</v>
      </c>
      <c r="E293" s="28">
        <v>1892</v>
      </c>
      <c r="F293" s="28">
        <v>600</v>
      </c>
      <c r="G293" s="28">
        <v>600</v>
      </c>
      <c r="H293" s="28">
        <v>1900</v>
      </c>
      <c r="I293" s="28">
        <v>260</v>
      </c>
      <c r="J293" s="28">
        <v>600</v>
      </c>
      <c r="K293" s="28">
        <v>600</v>
      </c>
      <c r="L293" s="28">
        <v>2000</v>
      </c>
      <c r="M293" s="28">
        <v>1729</v>
      </c>
      <c r="N293" s="28">
        <v>2000</v>
      </c>
      <c r="O293" s="28">
        <v>853</v>
      </c>
      <c r="P293" s="28">
        <v>2000</v>
      </c>
      <c r="Q293" s="28">
        <v>1850</v>
      </c>
      <c r="R293" s="28">
        <v>2000</v>
      </c>
      <c r="S293" s="28">
        <v>698</v>
      </c>
      <c r="T293" s="28">
        <v>2500</v>
      </c>
      <c r="U293" s="28">
        <v>1283</v>
      </c>
      <c r="V293" s="28">
        <v>1000</v>
      </c>
      <c r="W293" s="28">
        <v>1000</v>
      </c>
      <c r="X293" s="28">
        <v>1000</v>
      </c>
      <c r="Y293" s="28">
        <f t="shared" si="233"/>
        <v>0</v>
      </c>
      <c r="Z293" s="57">
        <f t="shared" si="234"/>
        <v>0</v>
      </c>
    </row>
    <row r="294" spans="1:26" ht="12.75">
      <c r="A294" s="35">
        <v>2032</v>
      </c>
      <c r="B294" s="26" t="s">
        <v>166</v>
      </c>
      <c r="C294" s="28">
        <v>12357</v>
      </c>
      <c r="D294" s="28">
        <v>12000</v>
      </c>
      <c r="E294" s="28">
        <v>11076</v>
      </c>
      <c r="F294" s="28">
        <v>13000</v>
      </c>
      <c r="G294" s="28">
        <v>12298</v>
      </c>
      <c r="H294" s="28">
        <v>13000</v>
      </c>
      <c r="I294" s="28">
        <v>11739</v>
      </c>
      <c r="J294" s="28">
        <v>13500</v>
      </c>
      <c r="K294" s="28">
        <v>10335</v>
      </c>
      <c r="L294" s="28">
        <v>14500</v>
      </c>
      <c r="M294" s="28">
        <v>13653</v>
      </c>
      <c r="N294" s="28">
        <v>14500</v>
      </c>
      <c r="O294" s="28">
        <v>13294</v>
      </c>
      <c r="P294" s="28">
        <v>14500</v>
      </c>
      <c r="Q294" s="28">
        <v>14321</v>
      </c>
      <c r="R294" s="28">
        <v>24000</v>
      </c>
      <c r="S294" s="28">
        <v>22099</v>
      </c>
      <c r="T294" s="28">
        <v>16000</v>
      </c>
      <c r="U294" s="28">
        <v>16102</v>
      </c>
      <c r="V294" s="28">
        <v>16000</v>
      </c>
      <c r="W294" s="28">
        <v>16000</v>
      </c>
      <c r="X294" s="28">
        <v>16500</v>
      </c>
      <c r="Y294" s="28">
        <f t="shared" si="233"/>
        <v>500</v>
      </c>
      <c r="Z294" s="57">
        <f t="shared" si="234"/>
        <v>0.03125</v>
      </c>
    </row>
    <row r="295" spans="1:26" ht="12.75">
      <c r="A295" s="35">
        <v>2033</v>
      </c>
      <c r="B295" s="26" t="s">
        <v>178</v>
      </c>
      <c r="C295" s="28">
        <v>9821</v>
      </c>
      <c r="D295" s="28">
        <v>10000</v>
      </c>
      <c r="E295" s="28">
        <v>9991</v>
      </c>
      <c r="F295" s="28">
        <v>10500</v>
      </c>
      <c r="G295" s="28">
        <v>8863</v>
      </c>
      <c r="H295" s="28">
        <v>10500</v>
      </c>
      <c r="I295" s="28">
        <v>9889</v>
      </c>
      <c r="J295" s="28">
        <v>10500</v>
      </c>
      <c r="K295" s="28">
        <v>8644</v>
      </c>
      <c r="L295" s="28">
        <v>10500</v>
      </c>
      <c r="M295" s="28">
        <v>9332</v>
      </c>
      <c r="N295" s="28">
        <v>10500</v>
      </c>
      <c r="O295" s="28">
        <v>8502</v>
      </c>
      <c r="P295" s="28">
        <v>10000</v>
      </c>
      <c r="Q295" s="28">
        <v>9857</v>
      </c>
      <c r="R295" s="28">
        <v>9000</v>
      </c>
      <c r="S295" s="28">
        <v>9242</v>
      </c>
      <c r="T295" s="28">
        <v>9000</v>
      </c>
      <c r="U295" s="28">
        <v>8701</v>
      </c>
      <c r="V295" s="28">
        <v>9000</v>
      </c>
      <c r="W295" s="28">
        <v>9000</v>
      </c>
      <c r="X295" s="28">
        <v>9000</v>
      </c>
      <c r="Y295" s="28">
        <f t="shared" si="233"/>
        <v>0</v>
      </c>
      <c r="Z295" s="57">
        <f t="shared" si="234"/>
        <v>0</v>
      </c>
    </row>
    <row r="296" spans="1:26" ht="12.75">
      <c r="A296" s="35">
        <v>2034</v>
      </c>
      <c r="B296" s="26" t="s">
        <v>84</v>
      </c>
      <c r="C296" s="28">
        <v>5198</v>
      </c>
      <c r="D296" s="28">
        <v>5000</v>
      </c>
      <c r="E296" s="28">
        <v>4881</v>
      </c>
      <c r="F296" s="28">
        <v>5100</v>
      </c>
      <c r="G296" s="28">
        <v>4602</v>
      </c>
      <c r="H296" s="28">
        <v>6000</v>
      </c>
      <c r="I296" s="28">
        <v>5378</v>
      </c>
      <c r="J296" s="28">
        <v>6000</v>
      </c>
      <c r="K296" s="28">
        <v>5040</v>
      </c>
      <c r="L296" s="28">
        <v>6000</v>
      </c>
      <c r="M296" s="28">
        <v>5717</v>
      </c>
      <c r="N296" s="28">
        <v>6000</v>
      </c>
      <c r="O296" s="28">
        <v>5528</v>
      </c>
      <c r="P296" s="28">
        <v>6500</v>
      </c>
      <c r="Q296" s="28">
        <v>6219</v>
      </c>
      <c r="R296" s="28">
        <v>6500</v>
      </c>
      <c r="S296" s="28">
        <v>6358</v>
      </c>
      <c r="T296" s="28">
        <v>6500</v>
      </c>
      <c r="U296" s="28">
        <v>6175</v>
      </c>
      <c r="V296" s="28">
        <v>6500</v>
      </c>
      <c r="W296" s="28">
        <v>6500</v>
      </c>
      <c r="X296" s="28">
        <v>7500</v>
      </c>
      <c r="Y296" s="28">
        <f t="shared" si="233"/>
        <v>1000</v>
      </c>
      <c r="Z296" s="57">
        <f t="shared" si="234"/>
        <v>0.15384615384615385</v>
      </c>
    </row>
    <row r="297" spans="1:26" ht="12.75">
      <c r="A297" s="35">
        <v>2071</v>
      </c>
      <c r="B297" s="26" t="s">
        <v>91</v>
      </c>
      <c r="C297" s="28">
        <v>944</v>
      </c>
      <c r="D297" s="28">
        <v>2000</v>
      </c>
      <c r="E297" s="28">
        <v>767</v>
      </c>
      <c r="F297" s="28">
        <v>2500</v>
      </c>
      <c r="G297" s="28">
        <v>760</v>
      </c>
      <c r="H297" s="28">
        <v>2000</v>
      </c>
      <c r="I297" s="28">
        <v>668</v>
      </c>
      <c r="J297" s="28">
        <v>2000</v>
      </c>
      <c r="K297" s="28">
        <v>965</v>
      </c>
      <c r="L297" s="28">
        <v>2000</v>
      </c>
      <c r="M297" s="28">
        <v>769</v>
      </c>
      <c r="N297" s="28">
        <v>2000</v>
      </c>
      <c r="O297" s="28">
        <v>2040</v>
      </c>
      <c r="P297" s="28">
        <v>1500</v>
      </c>
      <c r="Q297" s="28">
        <v>1001</v>
      </c>
      <c r="R297" s="28">
        <v>1500</v>
      </c>
      <c r="S297" s="28">
        <v>480</v>
      </c>
      <c r="T297" s="28">
        <v>2000</v>
      </c>
      <c r="U297" s="28">
        <v>650</v>
      </c>
      <c r="V297" s="28">
        <v>2400</v>
      </c>
      <c r="W297" s="28">
        <v>2400</v>
      </c>
      <c r="X297" s="28">
        <v>1800</v>
      </c>
      <c r="Y297" s="28">
        <f t="shared" si="233"/>
        <v>-600</v>
      </c>
      <c r="Z297" s="57">
        <f t="shared" si="234"/>
        <v>-0.25</v>
      </c>
    </row>
    <row r="298" spans="1:26" ht="12.75">
      <c r="A298" s="35">
        <v>3002</v>
      </c>
      <c r="B298" s="26" t="s">
        <v>170</v>
      </c>
      <c r="C298" s="28">
        <v>2177</v>
      </c>
      <c r="D298" s="28">
        <v>3250</v>
      </c>
      <c r="E298" s="28">
        <v>2827</v>
      </c>
      <c r="F298" s="28">
        <v>3300</v>
      </c>
      <c r="G298" s="28">
        <v>2502</v>
      </c>
      <c r="H298" s="28">
        <v>3000</v>
      </c>
      <c r="I298" s="28">
        <v>2408</v>
      </c>
      <c r="J298" s="28">
        <v>3000</v>
      </c>
      <c r="K298" s="28">
        <v>2423</v>
      </c>
      <c r="L298" s="28">
        <v>3000</v>
      </c>
      <c r="M298" s="28">
        <v>3683</v>
      </c>
      <c r="N298" s="28">
        <v>3795</v>
      </c>
      <c r="O298" s="28">
        <v>6469</v>
      </c>
      <c r="P298" s="28">
        <v>5500</v>
      </c>
      <c r="Q298" s="28">
        <v>6508</v>
      </c>
      <c r="R298" s="28">
        <v>5500</v>
      </c>
      <c r="S298" s="28">
        <v>8991</v>
      </c>
      <c r="T298" s="28">
        <v>9000</v>
      </c>
      <c r="U298" s="28">
        <v>7583</v>
      </c>
      <c r="V298" s="28">
        <v>8600</v>
      </c>
      <c r="W298" s="28">
        <v>8600</v>
      </c>
      <c r="X298" s="28">
        <v>8000</v>
      </c>
      <c r="Y298" s="28">
        <f t="shared" si="233"/>
        <v>-600</v>
      </c>
      <c r="Z298" s="57">
        <f t="shared" si="234"/>
        <v>-0.06976744186046512</v>
      </c>
    </row>
    <row r="299" spans="1:26" ht="12.75">
      <c r="A299" s="35">
        <v>3004</v>
      </c>
      <c r="B299" s="26" t="s">
        <v>83</v>
      </c>
      <c r="C299" s="28">
        <v>10105</v>
      </c>
      <c r="D299" s="28">
        <v>10000</v>
      </c>
      <c r="E299" s="28">
        <v>9846</v>
      </c>
      <c r="F299" s="28">
        <v>11000</v>
      </c>
      <c r="G299" s="28">
        <v>12102</v>
      </c>
      <c r="H299" s="28">
        <v>11000</v>
      </c>
      <c r="I299" s="28">
        <v>10723</v>
      </c>
      <c r="J299" s="28">
        <v>12000</v>
      </c>
      <c r="K299" s="28">
        <v>12599</v>
      </c>
      <c r="L299" s="28">
        <v>13000</v>
      </c>
      <c r="M299" s="28">
        <v>10486</v>
      </c>
      <c r="N299" s="28">
        <v>13000</v>
      </c>
      <c r="O299" s="28">
        <v>9685</v>
      </c>
      <c r="P299" s="28">
        <v>13000</v>
      </c>
      <c r="Q299" s="28">
        <v>13096</v>
      </c>
      <c r="R299" s="28">
        <v>12000</v>
      </c>
      <c r="S299" s="28">
        <v>11700</v>
      </c>
      <c r="T299" s="28">
        <v>12000</v>
      </c>
      <c r="U299" s="28">
        <v>2651</v>
      </c>
      <c r="V299" s="28">
        <v>12000</v>
      </c>
      <c r="W299" s="28">
        <v>12000</v>
      </c>
      <c r="X299" s="28">
        <v>12000</v>
      </c>
      <c r="Y299" s="28">
        <f t="shared" si="233"/>
        <v>0</v>
      </c>
      <c r="Z299" s="57">
        <f t="shared" si="234"/>
        <v>0</v>
      </c>
    </row>
    <row r="300" spans="1:26" ht="12.75">
      <c r="A300" s="35">
        <v>3005</v>
      </c>
      <c r="B300" s="26" t="s">
        <v>171</v>
      </c>
      <c r="C300" s="28">
        <v>4116</v>
      </c>
      <c r="D300" s="28">
        <v>5000</v>
      </c>
      <c r="E300" s="28">
        <v>3795</v>
      </c>
      <c r="F300" s="28">
        <v>5500</v>
      </c>
      <c r="G300" s="28">
        <v>4491</v>
      </c>
      <c r="H300" s="28">
        <v>6000</v>
      </c>
      <c r="I300" s="28">
        <v>5896</v>
      </c>
      <c r="J300" s="28">
        <v>6000</v>
      </c>
      <c r="K300" s="28">
        <v>5437</v>
      </c>
      <c r="L300" s="28">
        <v>6000</v>
      </c>
      <c r="M300" s="28">
        <v>4763</v>
      </c>
      <c r="N300" s="28">
        <v>6500</v>
      </c>
      <c r="O300" s="28">
        <v>6709</v>
      </c>
      <c r="P300" s="28">
        <v>6500</v>
      </c>
      <c r="Q300" s="28">
        <v>4668</v>
      </c>
      <c r="R300" s="28">
        <v>7000</v>
      </c>
      <c r="S300" s="28">
        <v>6783</v>
      </c>
      <c r="T300" s="28">
        <v>12000</v>
      </c>
      <c r="U300" s="28">
        <v>13226</v>
      </c>
      <c r="V300" s="28">
        <v>11000</v>
      </c>
      <c r="W300" s="28">
        <v>11000</v>
      </c>
      <c r="X300" s="28">
        <v>11500</v>
      </c>
      <c r="Y300" s="28">
        <f t="shared" si="233"/>
        <v>500</v>
      </c>
      <c r="Z300" s="57">
        <f t="shared" si="234"/>
        <v>0.045454545454545456</v>
      </c>
    </row>
    <row r="301" spans="1:26" s="8" customFormat="1" ht="12.75">
      <c r="A301" s="35">
        <v>3006</v>
      </c>
      <c r="B301" s="26" t="s">
        <v>120</v>
      </c>
      <c r="C301" s="28">
        <v>5249</v>
      </c>
      <c r="D301" s="28">
        <v>6500</v>
      </c>
      <c r="E301" s="28">
        <v>6836</v>
      </c>
      <c r="F301" s="28">
        <v>7900</v>
      </c>
      <c r="G301" s="28">
        <v>10524</v>
      </c>
      <c r="H301" s="28">
        <v>7900</v>
      </c>
      <c r="I301" s="28">
        <v>6191</v>
      </c>
      <c r="J301" s="28">
        <v>8000</v>
      </c>
      <c r="K301" s="28">
        <v>6454</v>
      </c>
      <c r="L301" s="28">
        <v>8000</v>
      </c>
      <c r="M301" s="28">
        <v>8237</v>
      </c>
      <c r="N301" s="28">
        <v>8100</v>
      </c>
      <c r="O301" s="28">
        <v>6890</v>
      </c>
      <c r="P301" s="28">
        <v>8100</v>
      </c>
      <c r="Q301" s="28">
        <v>7278</v>
      </c>
      <c r="R301" s="28">
        <v>7900</v>
      </c>
      <c r="S301" s="28">
        <v>8466</v>
      </c>
      <c r="T301" s="28">
        <v>11000</v>
      </c>
      <c r="U301" s="28">
        <v>10272</v>
      </c>
      <c r="V301" s="28">
        <v>9000</v>
      </c>
      <c r="W301" s="28">
        <v>9000</v>
      </c>
      <c r="X301" s="28">
        <v>12000</v>
      </c>
      <c r="Y301" s="28">
        <f t="shared" si="233"/>
        <v>3000</v>
      </c>
      <c r="Z301" s="57">
        <f t="shared" si="234"/>
        <v>0.3333333333333333</v>
      </c>
    </row>
    <row r="302" spans="1:26" s="8" customFormat="1" ht="12.75">
      <c r="A302" s="35">
        <v>3007</v>
      </c>
      <c r="B302" s="26" t="s">
        <v>179</v>
      </c>
      <c r="C302" s="28">
        <v>1403</v>
      </c>
      <c r="D302" s="28">
        <v>1800</v>
      </c>
      <c r="E302" s="28">
        <v>489</v>
      </c>
      <c r="F302" s="28">
        <v>1800</v>
      </c>
      <c r="G302" s="28">
        <v>1503</v>
      </c>
      <c r="H302" s="28">
        <v>1800</v>
      </c>
      <c r="I302" s="28">
        <v>1987</v>
      </c>
      <c r="J302" s="28">
        <v>1800</v>
      </c>
      <c r="K302" s="28">
        <v>920</v>
      </c>
      <c r="L302" s="28">
        <v>1800</v>
      </c>
      <c r="M302" s="28">
        <v>1358</v>
      </c>
      <c r="N302" s="28">
        <v>1800</v>
      </c>
      <c r="O302" s="28">
        <v>797</v>
      </c>
      <c r="P302" s="28">
        <v>1800</v>
      </c>
      <c r="Q302" s="28">
        <v>949</v>
      </c>
      <c r="R302" s="28">
        <v>1500</v>
      </c>
      <c r="S302" s="28">
        <v>1459</v>
      </c>
      <c r="T302" s="28">
        <v>1500</v>
      </c>
      <c r="U302" s="28">
        <v>1345</v>
      </c>
      <c r="V302" s="28">
        <v>1000</v>
      </c>
      <c r="W302" s="28">
        <v>1000</v>
      </c>
      <c r="X302" s="28">
        <v>1000</v>
      </c>
      <c r="Y302" s="28">
        <f t="shared" si="233"/>
        <v>0</v>
      </c>
      <c r="Z302" s="57">
        <f t="shared" si="234"/>
        <v>0</v>
      </c>
    </row>
    <row r="303" spans="1:26" s="8" customFormat="1" ht="12.75">
      <c r="A303" s="39"/>
      <c r="B303" s="26"/>
      <c r="C303" s="34">
        <f aca="true" t="shared" si="238" ref="C303:J303">SUM(C313:C325)</f>
        <v>294944</v>
      </c>
      <c r="D303" s="34">
        <f t="shared" si="238"/>
        <v>300544</v>
      </c>
      <c r="E303" s="34">
        <f t="shared" si="238"/>
        <v>275485</v>
      </c>
      <c r="F303" s="34">
        <f t="shared" si="238"/>
        <v>301892</v>
      </c>
      <c r="G303" s="34">
        <f t="shared" si="238"/>
        <v>291227</v>
      </c>
      <c r="H303" s="34">
        <f t="shared" si="238"/>
        <v>300535</v>
      </c>
      <c r="I303" s="34">
        <f t="shared" si="238"/>
        <v>298937</v>
      </c>
      <c r="J303" s="34">
        <f t="shared" si="238"/>
        <v>298891</v>
      </c>
      <c r="K303" s="34">
        <f aca="true" t="shared" si="239" ref="K303:Q303">SUM(K290:K302)</f>
        <v>61910</v>
      </c>
      <c r="L303" s="34">
        <f t="shared" si="239"/>
        <v>77140</v>
      </c>
      <c r="M303" s="34">
        <f t="shared" si="239"/>
        <v>68737</v>
      </c>
      <c r="N303" s="34">
        <f t="shared" si="239"/>
        <v>78595</v>
      </c>
      <c r="O303" s="34">
        <f t="shared" si="239"/>
        <v>69976</v>
      </c>
      <c r="P303" s="34">
        <f t="shared" si="239"/>
        <v>81350</v>
      </c>
      <c r="Q303" s="34">
        <f t="shared" si="239"/>
        <v>75529</v>
      </c>
      <c r="R303" s="34">
        <f aca="true" t="shared" si="240" ref="R303:Y303">SUM(R290:R302)</f>
        <v>88950</v>
      </c>
      <c r="S303" s="34">
        <f t="shared" si="240"/>
        <v>87036</v>
      </c>
      <c r="T303" s="34">
        <f t="shared" si="240"/>
        <v>94600</v>
      </c>
      <c r="U303" s="34">
        <f t="shared" si="240"/>
        <v>79121</v>
      </c>
      <c r="V303" s="34">
        <f t="shared" si="240"/>
        <v>88600</v>
      </c>
      <c r="W303" s="34">
        <f t="shared" si="240"/>
        <v>88600</v>
      </c>
      <c r="X303" s="34">
        <f t="shared" si="240"/>
        <v>91600</v>
      </c>
      <c r="Y303" s="34">
        <f t="shared" si="240"/>
        <v>3000</v>
      </c>
      <c r="Z303" s="58">
        <f t="shared" si="234"/>
        <v>0.033860045146726865</v>
      </c>
    </row>
    <row r="304" spans="1:26" s="8" customFormat="1" ht="12.75">
      <c r="A304" s="39">
        <v>230</v>
      </c>
      <c r="B304" s="26" t="s">
        <v>37</v>
      </c>
      <c r="C304" s="34">
        <f aca="true" t="shared" si="241" ref="C304:R304">SUM(C289+C303)</f>
        <v>400181</v>
      </c>
      <c r="D304" s="34">
        <f t="shared" si="241"/>
        <v>435173</v>
      </c>
      <c r="E304" s="34">
        <f t="shared" si="241"/>
        <v>396044</v>
      </c>
      <c r="F304" s="34">
        <f t="shared" si="241"/>
        <v>436492</v>
      </c>
      <c r="G304" s="34">
        <f t="shared" si="241"/>
        <v>431243</v>
      </c>
      <c r="H304" s="34">
        <f t="shared" si="241"/>
        <v>440582</v>
      </c>
      <c r="I304" s="34">
        <f t="shared" si="241"/>
        <v>428980</v>
      </c>
      <c r="J304" s="34">
        <f t="shared" si="241"/>
        <v>443975</v>
      </c>
      <c r="K304" s="34">
        <f t="shared" si="241"/>
        <v>194560</v>
      </c>
      <c r="L304" s="34">
        <f t="shared" si="241"/>
        <v>231772</v>
      </c>
      <c r="M304" s="34">
        <f t="shared" si="241"/>
        <v>222564</v>
      </c>
      <c r="N304" s="34">
        <f t="shared" si="241"/>
        <v>241684</v>
      </c>
      <c r="O304" s="34">
        <f t="shared" si="241"/>
        <v>240678</v>
      </c>
      <c r="P304" s="34">
        <f t="shared" si="241"/>
        <v>251950</v>
      </c>
      <c r="Q304" s="34">
        <f t="shared" si="241"/>
        <v>237955</v>
      </c>
      <c r="R304" s="34">
        <f t="shared" si="241"/>
        <v>265750</v>
      </c>
      <c r="S304" s="34">
        <f aca="true" t="shared" si="242" ref="S304:X304">SUM(S289+S303)</f>
        <v>253211</v>
      </c>
      <c r="T304" s="34">
        <f t="shared" si="242"/>
        <v>274300</v>
      </c>
      <c r="U304" s="34">
        <f t="shared" si="242"/>
        <v>243808</v>
      </c>
      <c r="V304" s="34">
        <f t="shared" si="242"/>
        <v>274200</v>
      </c>
      <c r="W304" s="34">
        <f t="shared" si="242"/>
        <v>274200</v>
      </c>
      <c r="X304" s="34">
        <f t="shared" si="242"/>
        <v>277200</v>
      </c>
      <c r="Y304" s="34">
        <f t="shared" si="233"/>
        <v>3000</v>
      </c>
      <c r="Z304" s="58">
        <f t="shared" si="234"/>
        <v>0.010940919037199124</v>
      </c>
    </row>
    <row r="305" spans="1:26" s="8" customFormat="1" ht="12.75">
      <c r="A305" s="1">
        <v>235</v>
      </c>
      <c r="B305" s="2" t="s">
        <v>38</v>
      </c>
      <c r="C305" s="1" t="s">
        <v>1</v>
      </c>
      <c r="D305" s="3" t="s">
        <v>2</v>
      </c>
      <c r="E305" s="3" t="s">
        <v>1</v>
      </c>
      <c r="F305" s="3" t="s">
        <v>2</v>
      </c>
      <c r="G305" s="3" t="s">
        <v>1</v>
      </c>
      <c r="H305" s="3" t="s">
        <v>2</v>
      </c>
      <c r="I305" s="3" t="s">
        <v>1</v>
      </c>
      <c r="J305" s="3" t="s">
        <v>2</v>
      </c>
      <c r="K305" s="3" t="s">
        <v>1</v>
      </c>
      <c r="L305" s="3" t="s">
        <v>2</v>
      </c>
      <c r="M305" s="3" t="s">
        <v>1</v>
      </c>
      <c r="N305" s="3" t="s">
        <v>2</v>
      </c>
      <c r="O305" s="3" t="s">
        <v>1</v>
      </c>
      <c r="P305" s="3" t="s">
        <v>2</v>
      </c>
      <c r="Q305" s="3" t="s">
        <v>3</v>
      </c>
      <c r="R305" s="3" t="s">
        <v>2</v>
      </c>
      <c r="S305" s="3" t="s">
        <v>1</v>
      </c>
      <c r="T305" s="3" t="s">
        <v>2</v>
      </c>
      <c r="U305" s="3" t="s">
        <v>3</v>
      </c>
      <c r="V305" s="3" t="s">
        <v>2</v>
      </c>
      <c r="W305" s="3" t="s">
        <v>267</v>
      </c>
      <c r="X305" s="3" t="s">
        <v>2</v>
      </c>
      <c r="Y305" s="3" t="s">
        <v>4</v>
      </c>
      <c r="Z305" s="3" t="s">
        <v>5</v>
      </c>
    </row>
    <row r="306" spans="1:26" s="8" customFormat="1" ht="12.75">
      <c r="A306" s="1"/>
      <c r="B306" s="2"/>
      <c r="C306" s="1" t="s">
        <v>6</v>
      </c>
      <c r="D306" s="3" t="s">
        <v>7</v>
      </c>
      <c r="E306" s="3" t="s">
        <v>7</v>
      </c>
      <c r="F306" s="3" t="s">
        <v>8</v>
      </c>
      <c r="G306" s="3" t="s">
        <v>8</v>
      </c>
      <c r="H306" s="3" t="s">
        <v>9</v>
      </c>
      <c r="I306" s="3" t="s">
        <v>9</v>
      </c>
      <c r="J306" s="3" t="s">
        <v>10</v>
      </c>
      <c r="K306" s="3" t="s">
        <v>10</v>
      </c>
      <c r="L306" s="3" t="s">
        <v>11</v>
      </c>
      <c r="M306" s="3" t="s">
        <v>11</v>
      </c>
      <c r="N306" s="3" t="s">
        <v>12</v>
      </c>
      <c r="O306" s="3" t="s">
        <v>13</v>
      </c>
      <c r="P306" s="3" t="s">
        <v>14</v>
      </c>
      <c r="Q306" s="3" t="s">
        <v>14</v>
      </c>
      <c r="R306" s="3" t="s">
        <v>15</v>
      </c>
      <c r="S306" s="3" t="s">
        <v>16</v>
      </c>
      <c r="T306" s="3" t="s">
        <v>17</v>
      </c>
      <c r="U306" s="3" t="s">
        <v>17</v>
      </c>
      <c r="V306" s="3" t="s">
        <v>18</v>
      </c>
      <c r="W306" s="3" t="s">
        <v>18</v>
      </c>
      <c r="X306" s="3" t="s">
        <v>264</v>
      </c>
      <c r="Y306" s="3" t="s">
        <v>266</v>
      </c>
      <c r="Z306" s="3" t="s">
        <v>266</v>
      </c>
    </row>
    <row r="307" spans="1:26" s="8" customFormat="1" ht="12.75">
      <c r="A307" s="35">
        <v>1002</v>
      </c>
      <c r="B307" s="26" t="s">
        <v>65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28">
        <v>6000</v>
      </c>
      <c r="S307" s="28">
        <v>4280</v>
      </c>
      <c r="T307" s="28">
        <v>6200</v>
      </c>
      <c r="U307" s="28">
        <v>4978</v>
      </c>
      <c r="V307" s="28">
        <v>6200</v>
      </c>
      <c r="W307" s="28">
        <v>6200</v>
      </c>
      <c r="X307" s="28">
        <v>8000</v>
      </c>
      <c r="Y307" s="28">
        <f>SUM(X307-V307)</f>
        <v>1800</v>
      </c>
      <c r="Z307" s="55">
        <f>SUM(Y307/V307)</f>
        <v>0.2903225806451613</v>
      </c>
    </row>
    <row r="308" spans="1:26" s="8" customFormat="1" ht="12.75">
      <c r="A308" s="35">
        <v>1020</v>
      </c>
      <c r="B308" s="26" t="s">
        <v>67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28">
        <v>459</v>
      </c>
      <c r="S308" s="28">
        <v>7</v>
      </c>
      <c r="T308" s="28">
        <v>459</v>
      </c>
      <c r="U308" s="28">
        <v>221</v>
      </c>
      <c r="V308" s="28">
        <v>459</v>
      </c>
      <c r="W308" s="28">
        <v>459</v>
      </c>
      <c r="X308" s="28">
        <v>459</v>
      </c>
      <c r="Y308" s="28">
        <f>SUM(X308-V308)</f>
        <v>0</v>
      </c>
      <c r="Z308" s="55">
        <f>SUM(Y308/V308)</f>
        <v>0</v>
      </c>
    </row>
    <row r="309" spans="1:26" ht="12.75">
      <c r="A309" s="39">
        <v>3006</v>
      </c>
      <c r="B309" s="26" t="s">
        <v>120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28">
        <v>2500</v>
      </c>
      <c r="S309" s="28">
        <v>2357</v>
      </c>
      <c r="T309" s="28">
        <v>2600</v>
      </c>
      <c r="U309" s="28">
        <v>2478</v>
      </c>
      <c r="V309" s="28">
        <v>2600</v>
      </c>
      <c r="W309" s="28">
        <v>2600</v>
      </c>
      <c r="X309" s="28">
        <v>2600</v>
      </c>
      <c r="Y309" s="28">
        <f>SUM(X309-V309)</f>
        <v>0</v>
      </c>
      <c r="Z309" s="55">
        <f>SUM(Y309/V309)</f>
        <v>0</v>
      </c>
    </row>
    <row r="310" spans="1:26" ht="12.75">
      <c r="A310" s="39"/>
      <c r="B310" s="26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>
        <f aca="true" t="shared" si="243" ref="R310:W310">SUM(R307:R309)</f>
        <v>8959</v>
      </c>
      <c r="S310" s="34">
        <f t="shared" si="243"/>
        <v>6644</v>
      </c>
      <c r="T310" s="34">
        <f t="shared" si="243"/>
        <v>9259</v>
      </c>
      <c r="U310" s="34">
        <f t="shared" si="243"/>
        <v>7677</v>
      </c>
      <c r="V310" s="34">
        <f t="shared" si="243"/>
        <v>9259</v>
      </c>
      <c r="W310" s="34">
        <f t="shared" si="243"/>
        <v>9259</v>
      </c>
      <c r="X310" s="34">
        <v>11059</v>
      </c>
      <c r="Y310" s="34">
        <f>SUM(X310-V310)</f>
        <v>1800</v>
      </c>
      <c r="Z310" s="56">
        <f>SUM(Y310/V310)</f>
        <v>0.19440544335241386</v>
      </c>
    </row>
    <row r="311" spans="1:26" ht="12.75">
      <c r="A311" s="1">
        <v>240</v>
      </c>
      <c r="B311" s="2" t="s">
        <v>39</v>
      </c>
      <c r="C311" s="1" t="s">
        <v>1</v>
      </c>
      <c r="D311" s="3" t="s">
        <v>2</v>
      </c>
      <c r="E311" s="3" t="s">
        <v>1</v>
      </c>
      <c r="F311" s="3" t="s">
        <v>2</v>
      </c>
      <c r="G311" s="3" t="s">
        <v>1</v>
      </c>
      <c r="H311" s="3" t="s">
        <v>2</v>
      </c>
      <c r="I311" s="3" t="s">
        <v>1</v>
      </c>
      <c r="J311" s="3" t="s">
        <v>2</v>
      </c>
      <c r="K311" s="3" t="s">
        <v>1</v>
      </c>
      <c r="L311" s="3" t="s">
        <v>2</v>
      </c>
      <c r="M311" s="3" t="s">
        <v>1</v>
      </c>
      <c r="N311" s="3" t="s">
        <v>2</v>
      </c>
      <c r="O311" s="3" t="s">
        <v>1</v>
      </c>
      <c r="P311" s="3" t="s">
        <v>2</v>
      </c>
      <c r="Q311" s="3" t="s">
        <v>3</v>
      </c>
      <c r="R311" s="3" t="s">
        <v>2</v>
      </c>
      <c r="S311" s="3" t="s">
        <v>1</v>
      </c>
      <c r="T311" s="3" t="s">
        <v>2</v>
      </c>
      <c r="U311" s="3" t="s">
        <v>3</v>
      </c>
      <c r="V311" s="3" t="s">
        <v>2</v>
      </c>
      <c r="W311" s="3" t="s">
        <v>267</v>
      </c>
      <c r="X311" s="3" t="s">
        <v>2</v>
      </c>
      <c r="Y311" s="3" t="s">
        <v>4</v>
      </c>
      <c r="Z311" s="3" t="s">
        <v>5</v>
      </c>
    </row>
    <row r="312" spans="1:26" ht="12.75">
      <c r="A312" s="1"/>
      <c r="B312" s="2"/>
      <c r="C312" s="1" t="s">
        <v>6</v>
      </c>
      <c r="D312" s="3" t="s">
        <v>7</v>
      </c>
      <c r="E312" s="3" t="s">
        <v>7</v>
      </c>
      <c r="F312" s="3" t="s">
        <v>8</v>
      </c>
      <c r="G312" s="3" t="s">
        <v>8</v>
      </c>
      <c r="H312" s="3" t="s">
        <v>9</v>
      </c>
      <c r="I312" s="3" t="s">
        <v>9</v>
      </c>
      <c r="J312" s="3" t="s">
        <v>10</v>
      </c>
      <c r="K312" s="3" t="s">
        <v>10</v>
      </c>
      <c r="L312" s="3" t="s">
        <v>11</v>
      </c>
      <c r="M312" s="3" t="s">
        <v>11</v>
      </c>
      <c r="N312" s="3" t="s">
        <v>12</v>
      </c>
      <c r="O312" s="3" t="s">
        <v>13</v>
      </c>
      <c r="P312" s="3" t="s">
        <v>14</v>
      </c>
      <c r="Q312" s="3" t="s">
        <v>14</v>
      </c>
      <c r="R312" s="3" t="s">
        <v>15</v>
      </c>
      <c r="S312" s="3" t="s">
        <v>16</v>
      </c>
      <c r="T312" s="3" t="s">
        <v>17</v>
      </c>
      <c r="U312" s="3" t="s">
        <v>17</v>
      </c>
      <c r="V312" s="3" t="s">
        <v>18</v>
      </c>
      <c r="W312" s="3" t="s">
        <v>18</v>
      </c>
      <c r="X312" s="3" t="s">
        <v>264</v>
      </c>
      <c r="Y312" s="3" t="s">
        <v>266</v>
      </c>
      <c r="Z312" s="3" t="s">
        <v>266</v>
      </c>
    </row>
    <row r="313" spans="1:26" s="8" customFormat="1" ht="12.75">
      <c r="A313" s="35">
        <v>1002</v>
      </c>
      <c r="B313" s="26" t="s">
        <v>65</v>
      </c>
      <c r="C313" s="29">
        <v>1850</v>
      </c>
      <c r="D313" s="29">
        <v>1905</v>
      </c>
      <c r="E313" s="29">
        <v>1905</v>
      </c>
      <c r="F313" s="29">
        <v>1905</v>
      </c>
      <c r="G313" s="29">
        <v>1905</v>
      </c>
      <c r="H313" s="29">
        <v>1905</v>
      </c>
      <c r="I313" s="29">
        <v>1905</v>
      </c>
      <c r="J313" s="29">
        <v>2000</v>
      </c>
      <c r="K313" s="29">
        <v>2000</v>
      </c>
      <c r="L313" s="29">
        <v>2000</v>
      </c>
      <c r="M313" s="29">
        <v>2000</v>
      </c>
      <c r="N313" s="29">
        <v>2500</v>
      </c>
      <c r="O313" s="29">
        <v>2500</v>
      </c>
      <c r="P313" s="29">
        <v>3000</v>
      </c>
      <c r="Q313" s="29">
        <v>3000</v>
      </c>
      <c r="R313" s="29">
        <v>3100</v>
      </c>
      <c r="S313" s="29">
        <v>2665</v>
      </c>
      <c r="T313" s="29">
        <v>3240</v>
      </c>
      <c r="U313" s="29">
        <v>3240</v>
      </c>
      <c r="V313" s="29">
        <v>3240</v>
      </c>
      <c r="W313" s="29">
        <v>3240</v>
      </c>
      <c r="X313" s="29">
        <v>3240</v>
      </c>
      <c r="Y313" s="28">
        <f>SUM(X313-V313)</f>
        <v>0</v>
      </c>
      <c r="Z313" s="30">
        <f>SUM(Y313/V313)</f>
        <v>0</v>
      </c>
    </row>
    <row r="314" spans="1:26" ht="12.75">
      <c r="A314" s="35">
        <v>1020</v>
      </c>
      <c r="B314" s="26" t="s">
        <v>67</v>
      </c>
      <c r="C314" s="29">
        <v>0</v>
      </c>
      <c r="D314" s="29">
        <v>145</v>
      </c>
      <c r="E314" s="29"/>
      <c r="F314" s="29">
        <v>145</v>
      </c>
      <c r="G314" s="29">
        <v>0</v>
      </c>
      <c r="H314" s="29">
        <v>145</v>
      </c>
      <c r="I314" s="29">
        <v>0</v>
      </c>
      <c r="J314" s="29">
        <v>153</v>
      </c>
      <c r="K314" s="29">
        <v>80</v>
      </c>
      <c r="L314" s="29">
        <v>153</v>
      </c>
      <c r="M314" s="29">
        <v>196</v>
      </c>
      <c r="N314" s="29">
        <v>192</v>
      </c>
      <c r="O314" s="29">
        <v>95</v>
      </c>
      <c r="P314" s="29">
        <v>230</v>
      </c>
      <c r="Q314" s="29">
        <v>230</v>
      </c>
      <c r="R314" s="29">
        <v>237</v>
      </c>
      <c r="S314" s="29">
        <v>382</v>
      </c>
      <c r="T314" s="29">
        <v>248</v>
      </c>
      <c r="U314" s="29">
        <v>247</v>
      </c>
      <c r="V314" s="29">
        <v>248</v>
      </c>
      <c r="W314" s="29">
        <v>248</v>
      </c>
      <c r="X314" s="29">
        <v>248</v>
      </c>
      <c r="Y314" s="28">
        <f aca="true" t="shared" si="244" ref="Y314:Y321">SUM(X314-V314)</f>
        <v>0</v>
      </c>
      <c r="Z314" s="30">
        <f aca="true" t="shared" si="245" ref="Z314:Z321">SUM(Y314/V314)</f>
        <v>0</v>
      </c>
    </row>
    <row r="315" spans="1:26" ht="12.75">
      <c r="A315" s="39"/>
      <c r="B315" s="26" t="s">
        <v>105</v>
      </c>
      <c r="C315" s="31">
        <f aca="true" t="shared" si="246" ref="C315:H315">SUM(C313:C314)</f>
        <v>1850</v>
      </c>
      <c r="D315" s="31">
        <f t="shared" si="246"/>
        <v>2050</v>
      </c>
      <c r="E315" s="31">
        <f t="shared" si="246"/>
        <v>1905</v>
      </c>
      <c r="F315" s="31">
        <f t="shared" si="246"/>
        <v>2050</v>
      </c>
      <c r="G315" s="31">
        <f>SUM(G313:G314)</f>
        <v>1905</v>
      </c>
      <c r="H315" s="31">
        <f t="shared" si="246"/>
        <v>2050</v>
      </c>
      <c r="I315" s="31">
        <f aca="true" t="shared" si="247" ref="I315:Q315">SUM(I313:I314)</f>
        <v>1905</v>
      </c>
      <c r="J315" s="31">
        <f t="shared" si="247"/>
        <v>2153</v>
      </c>
      <c r="K315" s="31">
        <f t="shared" si="247"/>
        <v>2080</v>
      </c>
      <c r="L315" s="31">
        <f t="shared" si="247"/>
        <v>2153</v>
      </c>
      <c r="M315" s="31">
        <f t="shared" si="247"/>
        <v>2196</v>
      </c>
      <c r="N315" s="31">
        <f t="shared" si="247"/>
        <v>2692</v>
      </c>
      <c r="O315" s="31">
        <f t="shared" si="247"/>
        <v>2595</v>
      </c>
      <c r="P315" s="31">
        <f t="shared" si="247"/>
        <v>3230</v>
      </c>
      <c r="Q315" s="31">
        <f t="shared" si="247"/>
        <v>3230</v>
      </c>
      <c r="R315" s="31">
        <f aca="true" t="shared" si="248" ref="R315:X315">SUM(R313:R314)</f>
        <v>3337</v>
      </c>
      <c r="S315" s="31">
        <f t="shared" si="248"/>
        <v>3047</v>
      </c>
      <c r="T315" s="31">
        <f t="shared" si="248"/>
        <v>3488</v>
      </c>
      <c r="U315" s="31">
        <f t="shared" si="248"/>
        <v>3487</v>
      </c>
      <c r="V315" s="31">
        <f t="shared" si="248"/>
        <v>3488</v>
      </c>
      <c r="W315" s="31">
        <f t="shared" si="248"/>
        <v>3488</v>
      </c>
      <c r="X315" s="31">
        <f t="shared" si="248"/>
        <v>3488</v>
      </c>
      <c r="Y315" s="28">
        <f t="shared" si="244"/>
        <v>0</v>
      </c>
      <c r="Z315" s="30">
        <f t="shared" si="245"/>
        <v>0</v>
      </c>
    </row>
    <row r="316" spans="1:26" ht="12.75">
      <c r="A316" s="35">
        <v>2074</v>
      </c>
      <c r="B316" s="26" t="s">
        <v>100</v>
      </c>
      <c r="C316" s="29">
        <v>68534</v>
      </c>
      <c r="D316" s="29">
        <v>68612</v>
      </c>
      <c r="E316" s="29">
        <v>64913</v>
      </c>
      <c r="F316" s="29">
        <v>68612</v>
      </c>
      <c r="G316" s="29">
        <v>66967</v>
      </c>
      <c r="H316" s="29">
        <v>68612</v>
      </c>
      <c r="I316" s="29">
        <v>72591</v>
      </c>
      <c r="J316" s="29">
        <v>68612</v>
      </c>
      <c r="K316" s="29">
        <v>58383</v>
      </c>
      <c r="L316" s="29">
        <v>68612</v>
      </c>
      <c r="M316" s="29">
        <v>64981</v>
      </c>
      <c r="N316" s="29">
        <v>70500</v>
      </c>
      <c r="O316" s="29">
        <v>2032</v>
      </c>
      <c r="P316" s="29">
        <v>73000</v>
      </c>
      <c r="Q316" s="29">
        <v>70421</v>
      </c>
      <c r="R316" s="29">
        <v>73200</v>
      </c>
      <c r="S316" s="29">
        <v>71788</v>
      </c>
      <c r="T316" s="29">
        <v>75300</v>
      </c>
      <c r="U316" s="29">
        <v>69323</v>
      </c>
      <c r="V316" s="29">
        <v>66100</v>
      </c>
      <c r="W316" s="29">
        <v>66100</v>
      </c>
      <c r="X316" s="29">
        <v>54000</v>
      </c>
      <c r="Y316" s="28">
        <f t="shared" si="244"/>
        <v>-12100</v>
      </c>
      <c r="Z316" s="30">
        <f t="shared" si="245"/>
        <v>-0.18305597579425115</v>
      </c>
    </row>
    <row r="317" spans="1:26" ht="12.75">
      <c r="A317" s="35">
        <v>2075</v>
      </c>
      <c r="B317" s="26" t="s">
        <v>101</v>
      </c>
      <c r="C317" s="29">
        <v>71021</v>
      </c>
      <c r="D317" s="29">
        <v>73000</v>
      </c>
      <c r="E317" s="29">
        <v>66588</v>
      </c>
      <c r="F317" s="29">
        <v>73000</v>
      </c>
      <c r="G317" s="29">
        <v>70584</v>
      </c>
      <c r="H317" s="29">
        <v>73000</v>
      </c>
      <c r="I317" s="29">
        <v>69558</v>
      </c>
      <c r="J317" s="29">
        <v>72000</v>
      </c>
      <c r="K317" s="29">
        <v>69558</v>
      </c>
      <c r="L317" s="29">
        <v>72000</v>
      </c>
      <c r="M317" s="29">
        <v>69558</v>
      </c>
      <c r="N317" s="29">
        <v>72000</v>
      </c>
      <c r="O317" s="29">
        <v>66096</v>
      </c>
      <c r="P317" s="29">
        <v>72000</v>
      </c>
      <c r="Q317" s="29">
        <v>72225</v>
      </c>
      <c r="R317" s="29">
        <v>74892</v>
      </c>
      <c r="S317" s="29">
        <v>74892</v>
      </c>
      <c r="T317" s="29">
        <v>74892</v>
      </c>
      <c r="U317" s="29">
        <v>76015</v>
      </c>
      <c r="V317" s="29">
        <v>78636</v>
      </c>
      <c r="W317" s="29">
        <v>78636</v>
      </c>
      <c r="X317" s="29">
        <v>81781</v>
      </c>
      <c r="Y317" s="28">
        <f t="shared" si="244"/>
        <v>3145</v>
      </c>
      <c r="Z317" s="30">
        <f t="shared" si="245"/>
        <v>0.03999440459840277</v>
      </c>
    </row>
    <row r="318" spans="1:26" ht="12.75">
      <c r="A318" s="35">
        <v>3006</v>
      </c>
      <c r="B318" s="26" t="s">
        <v>180</v>
      </c>
      <c r="C318" s="29">
        <v>227</v>
      </c>
      <c r="D318" s="29">
        <v>500</v>
      </c>
      <c r="E318" s="29">
        <v>329</v>
      </c>
      <c r="F318" s="29">
        <v>500</v>
      </c>
      <c r="G318" s="29">
        <v>225</v>
      </c>
      <c r="H318" s="29">
        <v>500</v>
      </c>
      <c r="I318" s="29">
        <v>0</v>
      </c>
      <c r="J318" s="29">
        <v>500</v>
      </c>
      <c r="K318" s="29">
        <v>0</v>
      </c>
      <c r="L318" s="29">
        <v>500</v>
      </c>
      <c r="M318" s="29">
        <v>119</v>
      </c>
      <c r="N318" s="29">
        <v>500</v>
      </c>
      <c r="O318" s="29">
        <v>69558</v>
      </c>
      <c r="P318" s="29">
        <v>500</v>
      </c>
      <c r="Q318" s="29">
        <v>0</v>
      </c>
      <c r="R318" s="29">
        <v>500</v>
      </c>
      <c r="S318" s="29">
        <v>0</v>
      </c>
      <c r="T318" s="29">
        <v>500</v>
      </c>
      <c r="U318" s="29">
        <v>0</v>
      </c>
      <c r="V318" s="29">
        <v>500</v>
      </c>
      <c r="W318" s="29">
        <v>500</v>
      </c>
      <c r="X318" s="29">
        <v>500</v>
      </c>
      <c r="Y318" s="28">
        <f t="shared" si="244"/>
        <v>0</v>
      </c>
      <c r="Z318" s="30">
        <f t="shared" si="245"/>
        <v>0</v>
      </c>
    </row>
    <row r="319" spans="1:26" s="8" customFormat="1" ht="12.75">
      <c r="A319" s="35">
        <v>2010</v>
      </c>
      <c r="B319" s="26" t="s">
        <v>181</v>
      </c>
      <c r="C319" s="29">
        <v>1184</v>
      </c>
      <c r="D319" s="29">
        <v>1350</v>
      </c>
      <c r="E319" s="29">
        <v>1320</v>
      </c>
      <c r="F319" s="29">
        <v>2500</v>
      </c>
      <c r="G319" s="29">
        <v>2414</v>
      </c>
      <c r="H319" s="29">
        <v>2500</v>
      </c>
      <c r="I319" s="29">
        <v>2183</v>
      </c>
      <c r="J319" s="29">
        <v>2500</v>
      </c>
      <c r="K319" s="29">
        <v>2666</v>
      </c>
      <c r="L319" s="29">
        <v>2500</v>
      </c>
      <c r="M319" s="29">
        <v>536</v>
      </c>
      <c r="N319" s="29">
        <v>2500</v>
      </c>
      <c r="O319" s="29">
        <v>0</v>
      </c>
      <c r="P319" s="29">
        <v>2500</v>
      </c>
      <c r="Q319" s="29">
        <v>1973</v>
      </c>
      <c r="R319" s="29">
        <v>0</v>
      </c>
      <c r="S319" s="29">
        <v>139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8">
        <f t="shared" si="244"/>
        <v>0</v>
      </c>
      <c r="Z319" s="30"/>
    </row>
    <row r="320" spans="1:26" ht="12.75">
      <c r="A320" s="35">
        <v>3007</v>
      </c>
      <c r="B320" s="26" t="s">
        <v>182</v>
      </c>
      <c r="C320" s="29">
        <v>3068</v>
      </c>
      <c r="D320" s="29">
        <v>3000</v>
      </c>
      <c r="E320" s="29">
        <v>1052</v>
      </c>
      <c r="F320" s="29">
        <v>2500</v>
      </c>
      <c r="G320" s="29">
        <v>1861</v>
      </c>
      <c r="H320" s="29">
        <v>1800</v>
      </c>
      <c r="I320" s="29">
        <v>1554</v>
      </c>
      <c r="J320" s="29">
        <v>1800</v>
      </c>
      <c r="K320" s="29">
        <v>1619</v>
      </c>
      <c r="L320" s="29">
        <v>1500</v>
      </c>
      <c r="M320" s="29">
        <v>1150</v>
      </c>
      <c r="N320" s="29">
        <v>1500</v>
      </c>
      <c r="O320" s="29">
        <v>1473</v>
      </c>
      <c r="P320" s="29">
        <v>1500</v>
      </c>
      <c r="Q320" s="29">
        <v>1500</v>
      </c>
      <c r="R320" s="29">
        <v>1500</v>
      </c>
      <c r="S320" s="29">
        <v>759</v>
      </c>
      <c r="T320" s="29">
        <v>1500</v>
      </c>
      <c r="U320" s="29">
        <v>195</v>
      </c>
      <c r="V320" s="29">
        <v>1500</v>
      </c>
      <c r="W320" s="29">
        <v>1500</v>
      </c>
      <c r="X320" s="29">
        <v>1500</v>
      </c>
      <c r="Y320" s="34">
        <f t="shared" si="244"/>
        <v>0</v>
      </c>
      <c r="Z320" s="32">
        <f t="shared" si="245"/>
        <v>0</v>
      </c>
    </row>
    <row r="321" spans="1:26" ht="12.75">
      <c r="A321" s="39">
        <v>240</v>
      </c>
      <c r="B321" s="26" t="s">
        <v>39</v>
      </c>
      <c r="C321" s="31">
        <f aca="true" t="shared" si="249" ref="C321:H321">SUM(C315:C320)</f>
        <v>145884</v>
      </c>
      <c r="D321" s="31">
        <f t="shared" si="249"/>
        <v>148512</v>
      </c>
      <c r="E321" s="31">
        <f t="shared" si="249"/>
        <v>136107</v>
      </c>
      <c r="F321" s="31">
        <f t="shared" si="249"/>
        <v>149162</v>
      </c>
      <c r="G321" s="31">
        <f t="shared" si="249"/>
        <v>143956</v>
      </c>
      <c r="H321" s="31">
        <f t="shared" si="249"/>
        <v>148462</v>
      </c>
      <c r="I321" s="31">
        <f aca="true" t="shared" si="250" ref="I321:Q321">SUM(I315:I320)</f>
        <v>147791</v>
      </c>
      <c r="J321" s="31">
        <f t="shared" si="250"/>
        <v>147565</v>
      </c>
      <c r="K321" s="31">
        <f t="shared" si="250"/>
        <v>134306</v>
      </c>
      <c r="L321" s="31">
        <f t="shared" si="250"/>
        <v>147265</v>
      </c>
      <c r="M321" s="31">
        <f t="shared" si="250"/>
        <v>138540</v>
      </c>
      <c r="N321" s="31">
        <f t="shared" si="250"/>
        <v>149692</v>
      </c>
      <c r="O321" s="31">
        <f t="shared" si="250"/>
        <v>141754</v>
      </c>
      <c r="P321" s="31">
        <f t="shared" si="250"/>
        <v>152730</v>
      </c>
      <c r="Q321" s="31">
        <f t="shared" si="250"/>
        <v>149349</v>
      </c>
      <c r="R321" s="31">
        <f aca="true" t="shared" si="251" ref="R321:X321">SUM(R315:R320)</f>
        <v>153429</v>
      </c>
      <c r="S321" s="31">
        <f t="shared" si="251"/>
        <v>150625</v>
      </c>
      <c r="T321" s="31">
        <f t="shared" si="251"/>
        <v>155680</v>
      </c>
      <c r="U321" s="31">
        <f t="shared" si="251"/>
        <v>149020</v>
      </c>
      <c r="V321" s="31">
        <f t="shared" si="251"/>
        <v>150224</v>
      </c>
      <c r="W321" s="31">
        <f t="shared" si="251"/>
        <v>150224</v>
      </c>
      <c r="X321" s="31">
        <f t="shared" si="251"/>
        <v>141269</v>
      </c>
      <c r="Y321" s="34">
        <f t="shared" si="244"/>
        <v>-8955</v>
      </c>
      <c r="Z321" s="32">
        <f t="shared" si="245"/>
        <v>-0.059610980935136865</v>
      </c>
    </row>
    <row r="322" spans="1:26" ht="12.75">
      <c r="A322" s="1">
        <v>250</v>
      </c>
      <c r="B322" s="2" t="s">
        <v>40</v>
      </c>
      <c r="C322" s="1" t="s">
        <v>1</v>
      </c>
      <c r="D322" s="3" t="s">
        <v>2</v>
      </c>
      <c r="E322" s="3" t="s">
        <v>1</v>
      </c>
      <c r="F322" s="3" t="s">
        <v>2</v>
      </c>
      <c r="G322" s="3" t="s">
        <v>1</v>
      </c>
      <c r="H322" s="3" t="s">
        <v>2</v>
      </c>
      <c r="I322" s="3" t="s">
        <v>1</v>
      </c>
      <c r="J322" s="3" t="s">
        <v>2</v>
      </c>
      <c r="K322" s="3" t="s">
        <v>1</v>
      </c>
      <c r="L322" s="3" t="s">
        <v>2</v>
      </c>
      <c r="M322" s="3" t="s">
        <v>1</v>
      </c>
      <c r="N322" s="3" t="s">
        <v>2</v>
      </c>
      <c r="O322" s="3" t="s">
        <v>1</v>
      </c>
      <c r="P322" s="3" t="s">
        <v>2</v>
      </c>
      <c r="Q322" s="3" t="s">
        <v>3</v>
      </c>
      <c r="R322" s="3" t="s">
        <v>2</v>
      </c>
      <c r="S322" s="3" t="s">
        <v>1</v>
      </c>
      <c r="T322" s="3" t="s">
        <v>2</v>
      </c>
      <c r="U322" s="3" t="s">
        <v>3</v>
      </c>
      <c r="V322" s="3" t="s">
        <v>2</v>
      </c>
      <c r="W322" s="3" t="s">
        <v>267</v>
      </c>
      <c r="X322" s="3" t="s">
        <v>2</v>
      </c>
      <c r="Y322" s="3" t="s">
        <v>4</v>
      </c>
      <c r="Z322" s="3" t="s">
        <v>5</v>
      </c>
    </row>
    <row r="323" spans="1:26" ht="12.75">
      <c r="A323" s="1"/>
      <c r="B323" s="2"/>
      <c r="C323" s="1" t="s">
        <v>6</v>
      </c>
      <c r="D323" s="3" t="s">
        <v>7</v>
      </c>
      <c r="E323" s="3" t="s">
        <v>7</v>
      </c>
      <c r="F323" s="3" t="s">
        <v>8</v>
      </c>
      <c r="G323" s="3" t="s">
        <v>8</v>
      </c>
      <c r="H323" s="3" t="s">
        <v>9</v>
      </c>
      <c r="I323" s="3" t="s">
        <v>9</v>
      </c>
      <c r="J323" s="3" t="s">
        <v>10</v>
      </c>
      <c r="K323" s="3" t="s">
        <v>10</v>
      </c>
      <c r="L323" s="3" t="s">
        <v>11</v>
      </c>
      <c r="M323" s="3" t="s">
        <v>11</v>
      </c>
      <c r="N323" s="3" t="s">
        <v>12</v>
      </c>
      <c r="O323" s="3" t="s">
        <v>13</v>
      </c>
      <c r="P323" s="3" t="s">
        <v>14</v>
      </c>
      <c r="Q323" s="3" t="s">
        <v>14</v>
      </c>
      <c r="R323" s="3" t="s">
        <v>15</v>
      </c>
      <c r="S323" s="3" t="s">
        <v>16</v>
      </c>
      <c r="T323" s="3" t="s">
        <v>17</v>
      </c>
      <c r="U323" s="3" t="s">
        <v>17</v>
      </c>
      <c r="V323" s="3" t="s">
        <v>18</v>
      </c>
      <c r="W323" s="3" t="s">
        <v>18</v>
      </c>
      <c r="X323" s="3" t="s">
        <v>264</v>
      </c>
      <c r="Y323" s="3" t="s">
        <v>266</v>
      </c>
      <c r="Z323" s="3" t="s">
        <v>266</v>
      </c>
    </row>
    <row r="324" spans="1:26" s="8" customFormat="1" ht="12.75">
      <c r="A324" s="35">
        <v>1002</v>
      </c>
      <c r="B324" s="26" t="s">
        <v>65</v>
      </c>
      <c r="C324" s="29">
        <v>1326</v>
      </c>
      <c r="D324" s="29">
        <v>1366</v>
      </c>
      <c r="E324" s="29">
        <v>1366</v>
      </c>
      <c r="F324" s="29">
        <v>1410</v>
      </c>
      <c r="G324" s="29">
        <v>1410</v>
      </c>
      <c r="H324" s="29">
        <v>1450</v>
      </c>
      <c r="I324" s="29">
        <v>1450</v>
      </c>
      <c r="J324" s="29">
        <v>1494</v>
      </c>
      <c r="K324" s="29">
        <v>1494</v>
      </c>
      <c r="L324" s="29">
        <v>1540</v>
      </c>
      <c r="M324" s="29">
        <v>1540</v>
      </c>
      <c r="N324" s="29">
        <v>1580</v>
      </c>
      <c r="O324" s="29">
        <v>1580</v>
      </c>
      <c r="P324" s="29">
        <v>1627</v>
      </c>
      <c r="Q324" s="29">
        <v>1627</v>
      </c>
      <c r="R324" s="29">
        <v>1676</v>
      </c>
      <c r="S324" s="29">
        <v>1676</v>
      </c>
      <c r="T324" s="29">
        <v>1760</v>
      </c>
      <c r="U324" s="29">
        <v>1760</v>
      </c>
      <c r="V324" s="29">
        <v>1760</v>
      </c>
      <c r="W324" s="29">
        <v>1760</v>
      </c>
      <c r="X324" s="28">
        <v>2560</v>
      </c>
      <c r="Y324" s="28">
        <f>SUM(X324-V324)</f>
        <v>800</v>
      </c>
      <c r="Z324" s="30">
        <f>SUM(Y324/V324)</f>
        <v>0.45454545454545453</v>
      </c>
    </row>
    <row r="325" spans="1:26" ht="12.75">
      <c r="A325" s="35">
        <v>1020</v>
      </c>
      <c r="B325" s="26" t="s">
        <v>67</v>
      </c>
      <c r="C325" s="29">
        <v>0</v>
      </c>
      <c r="D325" s="29">
        <v>104</v>
      </c>
      <c r="E325" s="29"/>
      <c r="F325" s="29">
        <v>108</v>
      </c>
      <c r="G325" s="29">
        <v>0</v>
      </c>
      <c r="H325" s="29">
        <v>111</v>
      </c>
      <c r="I325" s="29">
        <v>0</v>
      </c>
      <c r="J325" s="29">
        <v>114</v>
      </c>
      <c r="K325" s="29">
        <v>0</v>
      </c>
      <c r="L325" s="29">
        <v>118</v>
      </c>
      <c r="M325" s="29">
        <v>0</v>
      </c>
      <c r="N325" s="29">
        <v>121</v>
      </c>
      <c r="O325" s="29">
        <v>0</v>
      </c>
      <c r="P325" s="29">
        <v>126</v>
      </c>
      <c r="Q325" s="29">
        <v>0</v>
      </c>
      <c r="R325" s="29">
        <v>130</v>
      </c>
      <c r="S325" s="29">
        <v>0</v>
      </c>
      <c r="T325" s="29">
        <v>137</v>
      </c>
      <c r="U325" s="29">
        <v>0</v>
      </c>
      <c r="V325" s="29">
        <v>137</v>
      </c>
      <c r="W325" s="29">
        <v>137</v>
      </c>
      <c r="X325" s="28">
        <v>137</v>
      </c>
      <c r="Y325" s="28">
        <f aca="true" t="shared" si="252" ref="Y325:Y330">SUM(X325-V325)</f>
        <v>0</v>
      </c>
      <c r="Z325" s="30">
        <f aca="true" t="shared" si="253" ref="Z325:Z330">SUM(Y325/V325)</f>
        <v>0</v>
      </c>
    </row>
    <row r="326" spans="1:26" ht="12.75">
      <c r="A326" s="39"/>
      <c r="B326" s="26" t="s">
        <v>105</v>
      </c>
      <c r="C326" s="31">
        <f>SUM(C324:C325)</f>
        <v>1326</v>
      </c>
      <c r="D326" s="31">
        <f>SUM(D324:D325)</f>
        <v>1470</v>
      </c>
      <c r="E326" s="31">
        <v>1366</v>
      </c>
      <c r="F326" s="31">
        <f aca="true" t="shared" si="254" ref="F326:K326">SUM(F324:F325)</f>
        <v>1518</v>
      </c>
      <c r="G326" s="31">
        <f t="shared" si="254"/>
        <v>1410</v>
      </c>
      <c r="H326" s="31">
        <f t="shared" si="254"/>
        <v>1561</v>
      </c>
      <c r="I326" s="31">
        <f t="shared" si="254"/>
        <v>1450</v>
      </c>
      <c r="J326" s="31">
        <f t="shared" si="254"/>
        <v>1608</v>
      </c>
      <c r="K326" s="31">
        <f t="shared" si="254"/>
        <v>1494</v>
      </c>
      <c r="L326" s="31">
        <f aca="true" t="shared" si="255" ref="L326:R326">SUM(L324:L325)</f>
        <v>1658</v>
      </c>
      <c r="M326" s="31">
        <f t="shared" si="255"/>
        <v>1540</v>
      </c>
      <c r="N326" s="31">
        <f t="shared" si="255"/>
        <v>1701</v>
      </c>
      <c r="O326" s="31">
        <f t="shared" si="255"/>
        <v>1580</v>
      </c>
      <c r="P326" s="31">
        <f t="shared" si="255"/>
        <v>1753</v>
      </c>
      <c r="Q326" s="31">
        <f t="shared" si="255"/>
        <v>1627</v>
      </c>
      <c r="R326" s="31">
        <f t="shared" si="255"/>
        <v>1806</v>
      </c>
      <c r="S326" s="31">
        <f>SUM(S324:S325)</f>
        <v>1676</v>
      </c>
      <c r="T326" s="31">
        <f>SUM(T324:T325)</f>
        <v>1897</v>
      </c>
      <c r="U326" s="31">
        <f>SUM(U324:U325)</f>
        <v>1760</v>
      </c>
      <c r="V326" s="31">
        <f>SUM(V324:V325)</f>
        <v>1897</v>
      </c>
      <c r="W326" s="31">
        <f>SUM(W324:W325)</f>
        <v>1897</v>
      </c>
      <c r="X326" s="34">
        <v>2697</v>
      </c>
      <c r="Y326" s="34">
        <f t="shared" si="252"/>
        <v>800</v>
      </c>
      <c r="Z326" s="32">
        <f t="shared" si="253"/>
        <v>0.42171850289931473</v>
      </c>
    </row>
    <row r="327" spans="1:26" s="8" customFormat="1" ht="12.75">
      <c r="A327" s="35">
        <v>2033</v>
      </c>
      <c r="B327" s="26" t="s">
        <v>167</v>
      </c>
      <c r="C327" s="29">
        <v>150</v>
      </c>
      <c r="D327" s="29">
        <v>323</v>
      </c>
      <c r="E327" s="29">
        <v>251</v>
      </c>
      <c r="F327" s="29">
        <v>400</v>
      </c>
      <c r="G327" s="29">
        <v>122</v>
      </c>
      <c r="H327" s="29">
        <v>400</v>
      </c>
      <c r="I327" s="29">
        <v>117</v>
      </c>
      <c r="J327" s="29">
        <v>300</v>
      </c>
      <c r="K327" s="29">
        <v>375</v>
      </c>
      <c r="L327" s="29">
        <v>250</v>
      </c>
      <c r="M327" s="29">
        <v>0</v>
      </c>
      <c r="N327" s="29">
        <v>250</v>
      </c>
      <c r="O327" s="29">
        <v>0</v>
      </c>
      <c r="P327" s="29">
        <v>250</v>
      </c>
      <c r="Q327" s="29">
        <v>0</v>
      </c>
      <c r="R327" s="29">
        <v>250</v>
      </c>
      <c r="S327" s="29">
        <v>0</v>
      </c>
      <c r="T327" s="29">
        <v>250</v>
      </c>
      <c r="U327" s="29">
        <v>250</v>
      </c>
      <c r="V327" s="29">
        <v>250</v>
      </c>
      <c r="W327" s="29">
        <v>250</v>
      </c>
      <c r="X327" s="28">
        <v>250</v>
      </c>
      <c r="Y327" s="28">
        <f t="shared" si="252"/>
        <v>0</v>
      </c>
      <c r="Z327" s="30">
        <f t="shared" si="253"/>
        <v>0</v>
      </c>
    </row>
    <row r="328" spans="1:26" s="8" customFormat="1" ht="12.75">
      <c r="A328" s="35">
        <v>3006</v>
      </c>
      <c r="B328" s="26" t="s">
        <v>120</v>
      </c>
      <c r="C328" s="29">
        <v>956</v>
      </c>
      <c r="D328" s="29">
        <v>250</v>
      </c>
      <c r="E328" s="29">
        <v>51</v>
      </c>
      <c r="F328" s="29">
        <v>200</v>
      </c>
      <c r="G328" s="29">
        <v>399</v>
      </c>
      <c r="H328" s="29">
        <v>339</v>
      </c>
      <c r="I328" s="29">
        <v>288</v>
      </c>
      <c r="J328" s="29">
        <v>92</v>
      </c>
      <c r="K328" s="29">
        <v>9</v>
      </c>
      <c r="L328" s="29">
        <v>92</v>
      </c>
      <c r="M328" s="29">
        <v>0</v>
      </c>
      <c r="N328" s="29">
        <v>92</v>
      </c>
      <c r="O328" s="29">
        <v>0</v>
      </c>
      <c r="P328" s="29">
        <v>102</v>
      </c>
      <c r="Q328" s="29">
        <v>107</v>
      </c>
      <c r="R328" s="29">
        <v>112</v>
      </c>
      <c r="S328" s="29">
        <v>0</v>
      </c>
      <c r="T328" s="29">
        <v>112</v>
      </c>
      <c r="U328" s="29">
        <v>0</v>
      </c>
      <c r="V328" s="29">
        <v>112</v>
      </c>
      <c r="W328" s="29">
        <v>112</v>
      </c>
      <c r="X328" s="28">
        <v>250</v>
      </c>
      <c r="Y328" s="28">
        <f t="shared" si="252"/>
        <v>138</v>
      </c>
      <c r="Z328" s="30">
        <f t="shared" si="253"/>
        <v>1.2321428571428572</v>
      </c>
    </row>
    <row r="329" spans="1:26" ht="12.75">
      <c r="A329" s="39"/>
      <c r="B329" s="26" t="s">
        <v>113</v>
      </c>
      <c r="C329" s="31">
        <f aca="true" t="shared" si="256" ref="C329:H329">SUM(C327:C328)</f>
        <v>1106</v>
      </c>
      <c r="D329" s="31">
        <f t="shared" si="256"/>
        <v>573</v>
      </c>
      <c r="E329" s="31">
        <f t="shared" si="256"/>
        <v>302</v>
      </c>
      <c r="F329" s="31">
        <f t="shared" si="256"/>
        <v>600</v>
      </c>
      <c r="G329" s="31">
        <f t="shared" si="256"/>
        <v>521</v>
      </c>
      <c r="H329" s="31">
        <f t="shared" si="256"/>
        <v>739</v>
      </c>
      <c r="I329" s="31">
        <f aca="true" t="shared" si="257" ref="I329:P329">SUM(I327:I328)</f>
        <v>405</v>
      </c>
      <c r="J329" s="31">
        <f t="shared" si="257"/>
        <v>392</v>
      </c>
      <c r="K329" s="31">
        <f t="shared" si="257"/>
        <v>384</v>
      </c>
      <c r="L329" s="31">
        <f t="shared" si="257"/>
        <v>342</v>
      </c>
      <c r="M329" s="31">
        <v>0</v>
      </c>
      <c r="N329" s="31">
        <f t="shared" si="257"/>
        <v>342</v>
      </c>
      <c r="O329" s="31">
        <v>35</v>
      </c>
      <c r="P329" s="31">
        <f t="shared" si="257"/>
        <v>352</v>
      </c>
      <c r="Q329" s="31">
        <f aca="true" t="shared" si="258" ref="Q329:W329">SUM(Q327:Q328)</f>
        <v>107</v>
      </c>
      <c r="R329" s="31">
        <f t="shared" si="258"/>
        <v>362</v>
      </c>
      <c r="S329" s="31">
        <f t="shared" si="258"/>
        <v>0</v>
      </c>
      <c r="T329" s="31">
        <f t="shared" si="258"/>
        <v>362</v>
      </c>
      <c r="U329" s="31">
        <f t="shared" si="258"/>
        <v>250</v>
      </c>
      <c r="V329" s="31">
        <f t="shared" si="258"/>
        <v>362</v>
      </c>
      <c r="W329" s="31">
        <f t="shared" si="258"/>
        <v>362</v>
      </c>
      <c r="X329" s="34">
        <v>500</v>
      </c>
      <c r="Y329" s="34">
        <f t="shared" si="252"/>
        <v>138</v>
      </c>
      <c r="Z329" s="32">
        <f t="shared" si="253"/>
        <v>0.3812154696132597</v>
      </c>
    </row>
    <row r="330" spans="1:26" ht="12.75">
      <c r="A330" s="39">
        <v>250</v>
      </c>
      <c r="B330" s="26" t="s">
        <v>40</v>
      </c>
      <c r="C330" s="31">
        <f aca="true" t="shared" si="259" ref="C330:K330">SUM(C326+C329)</f>
        <v>2432</v>
      </c>
      <c r="D330" s="31">
        <f t="shared" si="259"/>
        <v>2043</v>
      </c>
      <c r="E330" s="31">
        <f t="shared" si="259"/>
        <v>1668</v>
      </c>
      <c r="F330" s="31">
        <f t="shared" si="259"/>
        <v>2118</v>
      </c>
      <c r="G330" s="31">
        <f t="shared" si="259"/>
        <v>1931</v>
      </c>
      <c r="H330" s="31">
        <f t="shared" si="259"/>
        <v>2300</v>
      </c>
      <c r="I330" s="31">
        <f t="shared" si="259"/>
        <v>1855</v>
      </c>
      <c r="J330" s="31">
        <f t="shared" si="259"/>
        <v>2000</v>
      </c>
      <c r="K330" s="31">
        <f t="shared" si="259"/>
        <v>1878</v>
      </c>
      <c r="L330" s="31">
        <f aca="true" t="shared" si="260" ref="L330:R330">SUM(L326+L329)</f>
        <v>2000</v>
      </c>
      <c r="M330" s="31">
        <f t="shared" si="260"/>
        <v>1540</v>
      </c>
      <c r="N330" s="31">
        <f t="shared" si="260"/>
        <v>2043</v>
      </c>
      <c r="O330" s="31">
        <f t="shared" si="260"/>
        <v>1615</v>
      </c>
      <c r="P330" s="31">
        <f t="shared" si="260"/>
        <v>2105</v>
      </c>
      <c r="Q330" s="31">
        <f t="shared" si="260"/>
        <v>1734</v>
      </c>
      <c r="R330" s="31">
        <f t="shared" si="260"/>
        <v>2168</v>
      </c>
      <c r="S330" s="31">
        <f>SUM(S326+S329)</f>
        <v>1676</v>
      </c>
      <c r="T330" s="31">
        <f>SUM(T326+T329)</f>
        <v>2259</v>
      </c>
      <c r="U330" s="31">
        <f>SUM(U326+U329)</f>
        <v>2010</v>
      </c>
      <c r="V330" s="31">
        <f>SUM(V326+V329)</f>
        <v>2259</v>
      </c>
      <c r="W330" s="31">
        <f>SUM(W326+W329)</f>
        <v>2259</v>
      </c>
      <c r="X330" s="34">
        <v>3197</v>
      </c>
      <c r="Y330" s="34">
        <f t="shared" si="252"/>
        <v>938</v>
      </c>
      <c r="Z330" s="32">
        <f t="shared" si="253"/>
        <v>0.41522797698096503</v>
      </c>
    </row>
    <row r="331" spans="1:26" ht="12.75">
      <c r="A331" s="1">
        <v>310</v>
      </c>
      <c r="B331" s="2" t="s">
        <v>42</v>
      </c>
      <c r="C331" s="1" t="s">
        <v>1</v>
      </c>
      <c r="D331" s="3" t="s">
        <v>2</v>
      </c>
      <c r="E331" s="3" t="s">
        <v>1</v>
      </c>
      <c r="F331" s="3" t="s">
        <v>2</v>
      </c>
      <c r="G331" s="3" t="s">
        <v>1</v>
      </c>
      <c r="H331" s="3" t="s">
        <v>2</v>
      </c>
      <c r="I331" s="3" t="s">
        <v>1</v>
      </c>
      <c r="J331" s="3" t="s">
        <v>2</v>
      </c>
      <c r="K331" s="3" t="s">
        <v>1</v>
      </c>
      <c r="L331" s="3" t="s">
        <v>2</v>
      </c>
      <c r="M331" s="3" t="s">
        <v>1</v>
      </c>
      <c r="N331" s="3" t="s">
        <v>2</v>
      </c>
      <c r="O331" s="3" t="s">
        <v>1</v>
      </c>
      <c r="P331" s="3" t="s">
        <v>2</v>
      </c>
      <c r="Q331" s="3" t="s">
        <v>3</v>
      </c>
      <c r="R331" s="3" t="s">
        <v>2</v>
      </c>
      <c r="S331" s="3" t="s">
        <v>1</v>
      </c>
      <c r="T331" s="3" t="s">
        <v>2</v>
      </c>
      <c r="U331" s="3" t="s">
        <v>3</v>
      </c>
      <c r="V331" s="3" t="s">
        <v>2</v>
      </c>
      <c r="W331" s="3" t="s">
        <v>267</v>
      </c>
      <c r="X331" s="3" t="s">
        <v>2</v>
      </c>
      <c r="Y331" s="3" t="s">
        <v>4</v>
      </c>
      <c r="Z331" s="3" t="s">
        <v>5</v>
      </c>
    </row>
    <row r="332" spans="1:26" ht="12.75">
      <c r="A332" s="1"/>
      <c r="B332" s="2"/>
      <c r="C332" s="1" t="s">
        <v>6</v>
      </c>
      <c r="D332" s="3" t="s">
        <v>7</v>
      </c>
      <c r="E332" s="3" t="s">
        <v>7</v>
      </c>
      <c r="F332" s="3" t="s">
        <v>8</v>
      </c>
      <c r="G332" s="3" t="s">
        <v>8</v>
      </c>
      <c r="H332" s="3" t="s">
        <v>9</v>
      </c>
      <c r="I332" s="3" t="s">
        <v>9</v>
      </c>
      <c r="J332" s="3" t="s">
        <v>10</v>
      </c>
      <c r="K332" s="3" t="s">
        <v>10</v>
      </c>
      <c r="L332" s="3" t="s">
        <v>11</v>
      </c>
      <c r="M332" s="3" t="s">
        <v>11</v>
      </c>
      <c r="N332" s="3" t="s">
        <v>12</v>
      </c>
      <c r="O332" s="3" t="s">
        <v>13</v>
      </c>
      <c r="P332" s="3" t="s">
        <v>14</v>
      </c>
      <c r="Q332" s="3" t="s">
        <v>14</v>
      </c>
      <c r="R332" s="3" t="s">
        <v>15</v>
      </c>
      <c r="S332" s="3" t="s">
        <v>16</v>
      </c>
      <c r="T332" s="3" t="s">
        <v>17</v>
      </c>
      <c r="U332" s="3" t="s">
        <v>17</v>
      </c>
      <c r="V332" s="3" t="s">
        <v>18</v>
      </c>
      <c r="W332" s="3" t="s">
        <v>18</v>
      </c>
      <c r="X332" s="3" t="s">
        <v>264</v>
      </c>
      <c r="Y332" s="3" t="s">
        <v>266</v>
      </c>
      <c r="Z332" s="3" t="s">
        <v>266</v>
      </c>
    </row>
    <row r="333" spans="1:26" ht="12.75">
      <c r="A333" s="35">
        <v>1001</v>
      </c>
      <c r="B333" s="26" t="s">
        <v>64</v>
      </c>
      <c r="C333" s="51">
        <v>347504</v>
      </c>
      <c r="D333" s="51">
        <v>358425</v>
      </c>
      <c r="E333" s="51">
        <v>355313</v>
      </c>
      <c r="F333" s="51">
        <v>369960</v>
      </c>
      <c r="G333" s="51">
        <v>370207</v>
      </c>
      <c r="H333" s="51">
        <v>390320</v>
      </c>
      <c r="I333" s="51">
        <v>363809</v>
      </c>
      <c r="J333" s="51">
        <v>402030</v>
      </c>
      <c r="K333" s="51">
        <v>401209</v>
      </c>
      <c r="L333" s="51">
        <v>425140</v>
      </c>
      <c r="M333" s="51">
        <v>408143</v>
      </c>
      <c r="N333" s="51">
        <v>433308</v>
      </c>
      <c r="O333" s="51">
        <v>457174</v>
      </c>
      <c r="P333" s="51">
        <v>449566</v>
      </c>
      <c r="Q333" s="51">
        <v>450648</v>
      </c>
      <c r="R333" s="51">
        <v>464928</v>
      </c>
      <c r="S333" s="51">
        <v>462886</v>
      </c>
      <c r="T333" s="51">
        <v>486474</v>
      </c>
      <c r="U333" s="51">
        <v>486753</v>
      </c>
      <c r="V333" s="51">
        <v>502515</v>
      </c>
      <c r="W333" s="51">
        <v>502000</v>
      </c>
      <c r="X333" s="51">
        <v>503243</v>
      </c>
      <c r="Y333" s="29">
        <f>SUM(X333-V333)</f>
        <v>728</v>
      </c>
      <c r="Z333" s="30">
        <f>SUM(Y333/V333)</f>
        <v>0.0014487129737420774</v>
      </c>
    </row>
    <row r="334" spans="1:26" ht="12.75">
      <c r="A334" s="35">
        <v>1002</v>
      </c>
      <c r="B334" s="26" t="s">
        <v>65</v>
      </c>
      <c r="C334" s="51">
        <v>3248</v>
      </c>
      <c r="D334" s="51">
        <v>6200</v>
      </c>
      <c r="E334" s="51">
        <v>8387</v>
      </c>
      <c r="F334" s="51">
        <v>6400</v>
      </c>
      <c r="G334" s="51">
        <v>3435</v>
      </c>
      <c r="H334" s="51">
        <v>1500</v>
      </c>
      <c r="I334" s="51">
        <v>2914</v>
      </c>
      <c r="J334" s="51">
        <v>1550</v>
      </c>
      <c r="K334" s="51">
        <v>872</v>
      </c>
      <c r="L334" s="51">
        <v>2750</v>
      </c>
      <c r="M334" s="51">
        <v>3617</v>
      </c>
      <c r="N334" s="51">
        <v>3034</v>
      </c>
      <c r="O334" s="51">
        <v>3511</v>
      </c>
      <c r="P334" s="51">
        <v>3500</v>
      </c>
      <c r="Q334" s="51">
        <v>1305</v>
      </c>
      <c r="R334" s="51">
        <v>3640</v>
      </c>
      <c r="S334" s="51">
        <v>3411</v>
      </c>
      <c r="T334" s="51">
        <v>3787</v>
      </c>
      <c r="U334" s="51">
        <v>2397</v>
      </c>
      <c r="V334" s="51">
        <v>3863</v>
      </c>
      <c r="W334" s="51">
        <v>3400</v>
      </c>
      <c r="X334" s="51">
        <v>3863</v>
      </c>
      <c r="Y334" s="29">
        <f aca="true" t="shared" si="261" ref="Y334:Y373">SUM(X334-V334)</f>
        <v>0</v>
      </c>
      <c r="Z334" s="30">
        <f aca="true" t="shared" si="262" ref="Z334:Z373">SUM(Y334/V334)</f>
        <v>0</v>
      </c>
    </row>
    <row r="335" spans="1:26" s="8" customFormat="1" ht="12.75">
      <c r="A335" s="35">
        <v>1003</v>
      </c>
      <c r="B335" s="26" t="s">
        <v>163</v>
      </c>
      <c r="C335" s="51">
        <v>38574</v>
      </c>
      <c r="D335" s="51">
        <v>63257</v>
      </c>
      <c r="E335" s="51">
        <v>89042</v>
      </c>
      <c r="F335" s="51">
        <v>70000</v>
      </c>
      <c r="G335" s="51">
        <v>42771</v>
      </c>
      <c r="H335" s="51">
        <v>70000</v>
      </c>
      <c r="I335" s="51">
        <v>59162</v>
      </c>
      <c r="J335" s="51">
        <v>72100</v>
      </c>
      <c r="K335" s="51">
        <v>54982</v>
      </c>
      <c r="L335" s="51">
        <v>75000</v>
      </c>
      <c r="M335" s="51">
        <v>86943</v>
      </c>
      <c r="N335" s="51">
        <v>76900</v>
      </c>
      <c r="O335" s="51">
        <v>50159</v>
      </c>
      <c r="P335" s="51">
        <v>78825</v>
      </c>
      <c r="Q335" s="51">
        <v>71445</v>
      </c>
      <c r="R335" s="51">
        <v>81978</v>
      </c>
      <c r="S335" s="51">
        <v>99408</v>
      </c>
      <c r="T335" s="51">
        <v>85700</v>
      </c>
      <c r="U335" s="51">
        <v>88484</v>
      </c>
      <c r="V335" s="51">
        <v>89130</v>
      </c>
      <c r="W335" s="51">
        <v>88000</v>
      </c>
      <c r="X335" s="51">
        <v>89300</v>
      </c>
      <c r="Y335" s="29">
        <f t="shared" si="261"/>
        <v>170</v>
      </c>
      <c r="Z335" s="30">
        <f t="shared" si="262"/>
        <v>0.00190732637720184</v>
      </c>
    </row>
    <row r="336" spans="1:26" ht="12.75">
      <c r="A336" s="35">
        <v>1020</v>
      </c>
      <c r="B336" s="26" t="s">
        <v>67</v>
      </c>
      <c r="C336" s="51">
        <v>29735</v>
      </c>
      <c r="D336" s="51">
        <f>SUM(D333:D335)*0.0765</f>
        <v>32732.972999999998</v>
      </c>
      <c r="E336" s="51">
        <v>32691</v>
      </c>
      <c r="F336" s="51">
        <f>SUM(F333:F335)*0.0765</f>
        <v>34146.54</v>
      </c>
      <c r="G336" s="51">
        <v>32016</v>
      </c>
      <c r="H336" s="51">
        <v>35934</v>
      </c>
      <c r="I336" s="51">
        <v>32880</v>
      </c>
      <c r="J336" s="51">
        <v>36390</v>
      </c>
      <c r="K336" s="51">
        <v>34926</v>
      </c>
      <c r="L336" s="51">
        <v>38488</v>
      </c>
      <c r="M336" s="51">
        <v>38983</v>
      </c>
      <c r="N336" s="51">
        <f>SUM(N333:N335)*0.0765</f>
        <v>39263.013</v>
      </c>
      <c r="O336" s="51">
        <v>34703</v>
      </c>
      <c r="P336" s="51">
        <v>40904</v>
      </c>
      <c r="Q336" s="51">
        <v>41123</v>
      </c>
      <c r="R336" s="51">
        <f>SUM(R333:R335)*0.0765</f>
        <v>42116.769</v>
      </c>
      <c r="S336" s="51">
        <v>44071</v>
      </c>
      <c r="T336" s="51">
        <f>SUM(T333:T335)*0.0765</f>
        <v>44061.0165</v>
      </c>
      <c r="U336" s="51">
        <v>43760</v>
      </c>
      <c r="V336" s="51">
        <f>SUM(V333:V335)*0.0765</f>
        <v>45556.362</v>
      </c>
      <c r="W336" s="51">
        <f>SUM(W333:W335)*0.0765</f>
        <v>45395.1</v>
      </c>
      <c r="X336" s="51">
        <f>SUM(X333:X335)*0.0765</f>
        <v>45625.059</v>
      </c>
      <c r="Y336" s="29">
        <f t="shared" si="261"/>
        <v>68.69700000000012</v>
      </c>
      <c r="Z336" s="30">
        <f t="shared" si="262"/>
        <v>0.0015079562323260167</v>
      </c>
    </row>
    <row r="337" spans="1:26" ht="12.75">
      <c r="A337" s="39"/>
      <c r="B337" s="26" t="s">
        <v>105</v>
      </c>
      <c r="C337" s="59">
        <f aca="true" t="shared" si="263" ref="C337:H337">SUM(C333:C336)</f>
        <v>419061</v>
      </c>
      <c r="D337" s="59">
        <f t="shared" si="263"/>
        <v>460614.973</v>
      </c>
      <c r="E337" s="59">
        <f t="shared" si="263"/>
        <v>485433</v>
      </c>
      <c r="F337" s="59">
        <f t="shared" si="263"/>
        <v>480506.54</v>
      </c>
      <c r="G337" s="59">
        <f>SUM(G333:G336)</f>
        <v>448429</v>
      </c>
      <c r="H337" s="59">
        <f t="shared" si="263"/>
        <v>497754</v>
      </c>
      <c r="I337" s="59">
        <f aca="true" t="shared" si="264" ref="I337:Q337">SUM(I333:I336)</f>
        <v>458765</v>
      </c>
      <c r="J337" s="59">
        <f t="shared" si="264"/>
        <v>512070</v>
      </c>
      <c r="K337" s="59">
        <f t="shared" si="264"/>
        <v>491989</v>
      </c>
      <c r="L337" s="59">
        <f t="shared" si="264"/>
        <v>541378</v>
      </c>
      <c r="M337" s="59">
        <f t="shared" si="264"/>
        <v>537686</v>
      </c>
      <c r="N337" s="59">
        <f t="shared" si="264"/>
        <v>552505.013</v>
      </c>
      <c r="O337" s="59">
        <f t="shared" si="264"/>
        <v>545547</v>
      </c>
      <c r="P337" s="59">
        <f t="shared" si="264"/>
        <v>572795</v>
      </c>
      <c r="Q337" s="59">
        <f t="shared" si="264"/>
        <v>564521</v>
      </c>
      <c r="R337" s="59">
        <f aca="true" t="shared" si="265" ref="R337:X337">SUM(R333:R336)</f>
        <v>592662.769</v>
      </c>
      <c r="S337" s="59">
        <f t="shared" si="265"/>
        <v>609776</v>
      </c>
      <c r="T337" s="59">
        <f t="shared" si="265"/>
        <v>620022.0165</v>
      </c>
      <c r="U337" s="59">
        <f t="shared" si="265"/>
        <v>621394</v>
      </c>
      <c r="V337" s="59">
        <f t="shared" si="265"/>
        <v>641064.362</v>
      </c>
      <c r="W337" s="59">
        <f t="shared" si="265"/>
        <v>638795.1</v>
      </c>
      <c r="X337" s="59">
        <f t="shared" si="265"/>
        <v>642031.059</v>
      </c>
      <c r="Y337" s="31">
        <f t="shared" si="261"/>
        <v>966.6970000000438</v>
      </c>
      <c r="Z337" s="32">
        <f t="shared" si="262"/>
        <v>0.0015079562323260824</v>
      </c>
    </row>
    <row r="338" spans="1:26" ht="12.75">
      <c r="A338" s="35">
        <v>2000</v>
      </c>
      <c r="B338" s="26" t="s">
        <v>176</v>
      </c>
      <c r="C338" s="29">
        <v>380</v>
      </c>
      <c r="D338" s="29">
        <v>400</v>
      </c>
      <c r="E338" s="29">
        <v>400</v>
      </c>
      <c r="F338" s="29">
        <v>400</v>
      </c>
      <c r="G338" s="29">
        <v>212</v>
      </c>
      <c r="H338" s="29">
        <v>425</v>
      </c>
      <c r="I338" s="60">
        <v>379</v>
      </c>
      <c r="J338" s="60">
        <v>425</v>
      </c>
      <c r="K338" s="60">
        <v>513</v>
      </c>
      <c r="L338" s="60">
        <v>550</v>
      </c>
      <c r="M338" s="60">
        <v>550</v>
      </c>
      <c r="N338" s="60">
        <v>550</v>
      </c>
      <c r="O338" s="60">
        <v>531</v>
      </c>
      <c r="P338" s="60">
        <v>550</v>
      </c>
      <c r="Q338" s="60">
        <v>550</v>
      </c>
      <c r="R338" s="60">
        <v>1550</v>
      </c>
      <c r="S338" s="60">
        <v>1530</v>
      </c>
      <c r="T338" s="60">
        <v>1550</v>
      </c>
      <c r="U338" s="60">
        <v>1708</v>
      </c>
      <c r="V338" s="60">
        <v>1550</v>
      </c>
      <c r="W338" s="60">
        <v>1550</v>
      </c>
      <c r="X338" s="60">
        <v>1620</v>
      </c>
      <c r="Y338" s="29">
        <f t="shared" si="261"/>
        <v>70</v>
      </c>
      <c r="Z338" s="30">
        <f t="shared" si="262"/>
        <v>0.04516129032258064</v>
      </c>
    </row>
    <row r="339" spans="1:26" ht="12.75">
      <c r="A339" s="35">
        <v>2002</v>
      </c>
      <c r="B339" s="26" t="s">
        <v>70</v>
      </c>
      <c r="C339" s="29">
        <v>6097</v>
      </c>
      <c r="D339" s="29">
        <v>6500</v>
      </c>
      <c r="E339" s="29">
        <v>11734</v>
      </c>
      <c r="F339" s="29">
        <v>6500</v>
      </c>
      <c r="G339" s="29">
        <v>10371</v>
      </c>
      <c r="H339" s="29">
        <v>12000</v>
      </c>
      <c r="I339" s="60">
        <v>9910</v>
      </c>
      <c r="J339" s="60">
        <v>12000</v>
      </c>
      <c r="K339" s="60">
        <v>12216</v>
      </c>
      <c r="L339" s="60">
        <v>12000</v>
      </c>
      <c r="M339" s="60">
        <v>11969</v>
      </c>
      <c r="N339" s="60">
        <v>13800</v>
      </c>
      <c r="O339" s="60">
        <v>12710</v>
      </c>
      <c r="P339" s="60">
        <v>15000</v>
      </c>
      <c r="Q339" s="60">
        <v>12389</v>
      </c>
      <c r="R339" s="60">
        <v>15000</v>
      </c>
      <c r="S339" s="60">
        <v>13032</v>
      </c>
      <c r="T339" s="60">
        <v>13000</v>
      </c>
      <c r="U339" s="60">
        <v>14258</v>
      </c>
      <c r="V339" s="60">
        <v>13000</v>
      </c>
      <c r="W339" s="60">
        <v>13000</v>
      </c>
      <c r="X339" s="60">
        <v>13000</v>
      </c>
      <c r="Y339" s="29">
        <f t="shared" si="261"/>
        <v>0</v>
      </c>
      <c r="Z339" s="30">
        <f t="shared" si="262"/>
        <v>0</v>
      </c>
    </row>
    <row r="340" spans="1:26" ht="12.75">
      <c r="A340" s="35">
        <v>2003</v>
      </c>
      <c r="B340" s="26" t="s">
        <v>183</v>
      </c>
      <c r="C340" s="29">
        <v>1066</v>
      </c>
      <c r="D340" s="29">
        <v>1325</v>
      </c>
      <c r="E340" s="29">
        <v>0</v>
      </c>
      <c r="F340" s="29">
        <v>2500</v>
      </c>
      <c r="G340" s="29">
        <v>0</v>
      </c>
      <c r="H340" s="29">
        <v>2500</v>
      </c>
      <c r="I340" s="60">
        <v>2556</v>
      </c>
      <c r="J340" s="60">
        <v>3500</v>
      </c>
      <c r="K340" s="60">
        <v>2939</v>
      </c>
      <c r="L340" s="60">
        <v>4500</v>
      </c>
      <c r="M340" s="60">
        <v>4214</v>
      </c>
      <c r="N340" s="60">
        <v>3500</v>
      </c>
      <c r="O340" s="60">
        <v>5482</v>
      </c>
      <c r="P340" s="60">
        <v>4500</v>
      </c>
      <c r="Q340" s="60">
        <v>3824</v>
      </c>
      <c r="R340" s="60">
        <v>4500</v>
      </c>
      <c r="S340" s="60">
        <v>1036</v>
      </c>
      <c r="T340" s="60">
        <v>4500</v>
      </c>
      <c r="U340" s="60">
        <v>3813</v>
      </c>
      <c r="V340" s="60">
        <v>4500</v>
      </c>
      <c r="W340" s="60">
        <v>4400</v>
      </c>
      <c r="X340" s="60">
        <v>4500</v>
      </c>
      <c r="Y340" s="29">
        <f t="shared" si="261"/>
        <v>0</v>
      </c>
      <c r="Z340" s="30">
        <f t="shared" si="262"/>
        <v>0</v>
      </c>
    </row>
    <row r="341" spans="1:26" ht="12.75">
      <c r="A341" s="35">
        <v>2004</v>
      </c>
      <c r="B341" s="26" t="s">
        <v>72</v>
      </c>
      <c r="C341" s="29">
        <v>3817</v>
      </c>
      <c r="D341" s="29">
        <v>3000</v>
      </c>
      <c r="E341" s="29">
        <v>3449</v>
      </c>
      <c r="F341" s="29">
        <v>3500</v>
      </c>
      <c r="G341" s="29">
        <v>1951</v>
      </c>
      <c r="H341" s="29">
        <v>1300</v>
      </c>
      <c r="I341" s="60">
        <v>1258</v>
      </c>
      <c r="J341" s="60">
        <v>1300</v>
      </c>
      <c r="K341" s="60">
        <v>1253</v>
      </c>
      <c r="L341" s="60">
        <v>1300</v>
      </c>
      <c r="M341" s="60">
        <v>2423</v>
      </c>
      <c r="N341" s="60">
        <v>1300</v>
      </c>
      <c r="O341" s="60">
        <v>2684</v>
      </c>
      <c r="P341" s="60">
        <v>1300</v>
      </c>
      <c r="Q341" s="60">
        <v>250</v>
      </c>
      <c r="R341" s="60">
        <v>1500</v>
      </c>
      <c r="S341" s="60">
        <v>951</v>
      </c>
      <c r="T341" s="60">
        <v>1000</v>
      </c>
      <c r="U341" s="60">
        <v>916</v>
      </c>
      <c r="V341" s="60">
        <v>1000</v>
      </c>
      <c r="W341" s="60">
        <v>1000</v>
      </c>
      <c r="X341" s="60">
        <v>1000</v>
      </c>
      <c r="Y341" s="29">
        <f t="shared" si="261"/>
        <v>0</v>
      </c>
      <c r="Z341" s="30">
        <f t="shared" si="262"/>
        <v>0</v>
      </c>
    </row>
    <row r="342" spans="1:26" ht="12.75">
      <c r="A342" s="35">
        <v>2007</v>
      </c>
      <c r="B342" s="26" t="s">
        <v>123</v>
      </c>
      <c r="C342" s="29">
        <v>215</v>
      </c>
      <c r="D342" s="29">
        <v>225</v>
      </c>
      <c r="E342" s="29">
        <v>255</v>
      </c>
      <c r="F342" s="29">
        <v>225</v>
      </c>
      <c r="G342" s="29">
        <v>260</v>
      </c>
      <c r="H342" s="29">
        <v>225</v>
      </c>
      <c r="I342" s="60">
        <v>325</v>
      </c>
      <c r="J342" s="60">
        <v>275</v>
      </c>
      <c r="K342" s="60">
        <v>271</v>
      </c>
      <c r="L342" s="60">
        <v>275</v>
      </c>
      <c r="M342" s="60">
        <v>302</v>
      </c>
      <c r="N342" s="60">
        <v>280</v>
      </c>
      <c r="O342" s="60">
        <v>283</v>
      </c>
      <c r="P342" s="60">
        <v>280</v>
      </c>
      <c r="Q342" s="60">
        <v>289</v>
      </c>
      <c r="R342" s="60">
        <v>285</v>
      </c>
      <c r="S342" s="60">
        <v>295</v>
      </c>
      <c r="T342" s="60">
        <v>290</v>
      </c>
      <c r="U342" s="60">
        <v>301</v>
      </c>
      <c r="V342" s="60">
        <v>305</v>
      </c>
      <c r="W342" s="60">
        <v>307</v>
      </c>
      <c r="X342" s="60">
        <v>307</v>
      </c>
      <c r="Y342" s="29">
        <f t="shared" si="261"/>
        <v>2</v>
      </c>
      <c r="Z342" s="30">
        <f t="shared" si="262"/>
        <v>0.006557377049180328</v>
      </c>
    </row>
    <row r="343" spans="1:26" ht="12.75">
      <c r="A343" s="35">
        <v>2008</v>
      </c>
      <c r="B343" s="26" t="s">
        <v>77</v>
      </c>
      <c r="C343" s="29">
        <v>2081</v>
      </c>
      <c r="D343" s="29">
        <v>2000</v>
      </c>
      <c r="E343" s="29">
        <v>2051</v>
      </c>
      <c r="F343" s="29">
        <v>2500</v>
      </c>
      <c r="G343" s="29">
        <v>1032</v>
      </c>
      <c r="H343" s="29">
        <v>2500</v>
      </c>
      <c r="I343" s="60">
        <v>3333</v>
      </c>
      <c r="J343" s="60">
        <v>5300</v>
      </c>
      <c r="K343" s="60">
        <v>3960</v>
      </c>
      <c r="L343" s="60">
        <v>5300</v>
      </c>
      <c r="M343" s="60">
        <v>4863</v>
      </c>
      <c r="N343" s="60">
        <v>6300</v>
      </c>
      <c r="O343" s="60">
        <v>4775</v>
      </c>
      <c r="P343" s="60">
        <v>6300</v>
      </c>
      <c r="Q343" s="60">
        <v>6087</v>
      </c>
      <c r="R343" s="60">
        <v>6300</v>
      </c>
      <c r="S343" s="60">
        <v>5875</v>
      </c>
      <c r="T343" s="60">
        <v>9100</v>
      </c>
      <c r="U343" s="60">
        <v>9633</v>
      </c>
      <c r="V343" s="60">
        <v>12000</v>
      </c>
      <c r="W343" s="60">
        <v>12000</v>
      </c>
      <c r="X343" s="60">
        <v>12500</v>
      </c>
      <c r="Y343" s="29">
        <f t="shared" si="261"/>
        <v>500</v>
      </c>
      <c r="Z343" s="30">
        <f t="shared" si="262"/>
        <v>0.041666666666666664</v>
      </c>
    </row>
    <row r="344" spans="1:26" ht="12.75">
      <c r="A344" s="35">
        <v>2009</v>
      </c>
      <c r="B344" s="26" t="s">
        <v>124</v>
      </c>
      <c r="C344" s="29">
        <v>124</v>
      </c>
      <c r="D344" s="29">
        <v>150</v>
      </c>
      <c r="E344" s="29">
        <v>143</v>
      </c>
      <c r="F344" s="29">
        <v>150</v>
      </c>
      <c r="G344" s="29">
        <v>95</v>
      </c>
      <c r="H344" s="29">
        <v>150</v>
      </c>
      <c r="I344" s="60">
        <v>62</v>
      </c>
      <c r="J344" s="60">
        <v>150</v>
      </c>
      <c r="K344" s="60">
        <v>115</v>
      </c>
      <c r="L344" s="60">
        <v>150</v>
      </c>
      <c r="M344" s="60">
        <v>88</v>
      </c>
      <c r="N344" s="60">
        <v>150</v>
      </c>
      <c r="O344" s="60">
        <v>0</v>
      </c>
      <c r="P344" s="60">
        <v>150</v>
      </c>
      <c r="Q344" s="60">
        <v>40</v>
      </c>
      <c r="R344" s="60">
        <v>150</v>
      </c>
      <c r="S344" s="60">
        <v>160</v>
      </c>
      <c r="T344" s="60">
        <v>150</v>
      </c>
      <c r="U344" s="60">
        <v>147</v>
      </c>
      <c r="V344" s="60">
        <v>150</v>
      </c>
      <c r="W344" s="60">
        <v>150</v>
      </c>
      <c r="X344" s="60">
        <v>150</v>
      </c>
      <c r="Y344" s="29">
        <f t="shared" si="261"/>
        <v>0</v>
      </c>
      <c r="Z344" s="30">
        <f t="shared" si="262"/>
        <v>0</v>
      </c>
    </row>
    <row r="345" spans="1:26" ht="12.75">
      <c r="A345" s="35">
        <v>2021</v>
      </c>
      <c r="B345" s="26" t="s">
        <v>82</v>
      </c>
      <c r="C345" s="29">
        <v>10627</v>
      </c>
      <c r="D345" s="29">
        <v>2000</v>
      </c>
      <c r="E345" s="29">
        <v>2029</v>
      </c>
      <c r="F345" s="29">
        <v>2000</v>
      </c>
      <c r="G345" s="29">
        <v>1837</v>
      </c>
      <c r="H345" s="29">
        <v>2000</v>
      </c>
      <c r="I345" s="60">
        <v>1040</v>
      </c>
      <c r="J345" s="60">
        <v>2000</v>
      </c>
      <c r="K345" s="60">
        <v>1883</v>
      </c>
      <c r="L345" s="60">
        <v>2000</v>
      </c>
      <c r="M345" s="60">
        <v>1448</v>
      </c>
      <c r="N345" s="60">
        <v>2000</v>
      </c>
      <c r="O345" s="60">
        <v>1904</v>
      </c>
      <c r="P345" s="60">
        <v>2000</v>
      </c>
      <c r="Q345" s="60">
        <v>1177</v>
      </c>
      <c r="R345" s="60">
        <v>2000</v>
      </c>
      <c r="S345" s="60">
        <v>1871</v>
      </c>
      <c r="T345" s="60">
        <v>2000</v>
      </c>
      <c r="U345" s="60">
        <v>1718</v>
      </c>
      <c r="V345" s="60">
        <v>1500</v>
      </c>
      <c r="W345" s="60">
        <v>1500</v>
      </c>
      <c r="X345" s="60">
        <v>1500</v>
      </c>
      <c r="Y345" s="29">
        <f t="shared" si="261"/>
        <v>0</v>
      </c>
      <c r="Z345" s="30">
        <f t="shared" si="262"/>
        <v>0</v>
      </c>
    </row>
    <row r="346" spans="1:26" ht="12.75">
      <c r="A346" s="35">
        <v>2022</v>
      </c>
      <c r="B346" s="26" t="s">
        <v>184</v>
      </c>
      <c r="C346" s="29">
        <v>3360</v>
      </c>
      <c r="D346" s="29">
        <v>3360</v>
      </c>
      <c r="E346" s="29">
        <v>3675</v>
      </c>
      <c r="F346" s="29">
        <v>3360</v>
      </c>
      <c r="G346" s="29">
        <v>4006</v>
      </c>
      <c r="H346" s="29">
        <v>3360</v>
      </c>
      <c r="I346" s="60">
        <v>4300</v>
      </c>
      <c r="J346" s="60">
        <v>4100</v>
      </c>
      <c r="K346" s="60">
        <v>4403</v>
      </c>
      <c r="L346" s="60">
        <v>4400</v>
      </c>
      <c r="M346" s="60">
        <v>4406</v>
      </c>
      <c r="N346" s="60">
        <v>4500</v>
      </c>
      <c r="O346" s="60">
        <v>5070</v>
      </c>
      <c r="P346" s="60">
        <v>4100</v>
      </c>
      <c r="Q346" s="60">
        <v>4781</v>
      </c>
      <c r="R346" s="60">
        <v>4300</v>
      </c>
      <c r="S346" s="60">
        <v>4376</v>
      </c>
      <c r="T346" s="60">
        <v>4340</v>
      </c>
      <c r="U346" s="60">
        <v>3803</v>
      </c>
      <c r="V346" s="60">
        <v>4340</v>
      </c>
      <c r="W346" s="60">
        <v>4340</v>
      </c>
      <c r="X346" s="60">
        <v>4340</v>
      </c>
      <c r="Y346" s="29">
        <f t="shared" si="261"/>
        <v>0</v>
      </c>
      <c r="Z346" s="30">
        <f t="shared" si="262"/>
        <v>0</v>
      </c>
    </row>
    <row r="347" spans="1:26" ht="12.75">
      <c r="A347" s="35">
        <v>2025</v>
      </c>
      <c r="B347" s="26" t="s">
        <v>185</v>
      </c>
      <c r="C347" s="29">
        <v>1973</v>
      </c>
      <c r="D347" s="29">
        <v>2000</v>
      </c>
      <c r="E347" s="29">
        <v>1967</v>
      </c>
      <c r="F347" s="29">
        <v>2250</v>
      </c>
      <c r="G347" s="29">
        <v>2060</v>
      </c>
      <c r="H347" s="29">
        <v>2250</v>
      </c>
      <c r="I347" s="60">
        <v>3509</v>
      </c>
      <c r="J347" s="60">
        <v>3850</v>
      </c>
      <c r="K347" s="60">
        <v>3475</v>
      </c>
      <c r="L347" s="60">
        <v>3850</v>
      </c>
      <c r="M347" s="60">
        <v>3816</v>
      </c>
      <c r="N347" s="60">
        <v>5000</v>
      </c>
      <c r="O347" s="60">
        <v>5027</v>
      </c>
      <c r="P347" s="60">
        <v>5000</v>
      </c>
      <c r="Q347" s="60">
        <v>4872</v>
      </c>
      <c r="R347" s="60">
        <v>5000</v>
      </c>
      <c r="S347" s="60">
        <v>4848</v>
      </c>
      <c r="T347" s="60">
        <v>8500</v>
      </c>
      <c r="U347" s="60">
        <v>7536</v>
      </c>
      <c r="V347" s="60">
        <v>9000</v>
      </c>
      <c r="W347" s="60">
        <v>9400</v>
      </c>
      <c r="X347" s="60">
        <v>9500</v>
      </c>
      <c r="Y347" s="29">
        <f t="shared" si="261"/>
        <v>500</v>
      </c>
      <c r="Z347" s="30">
        <f t="shared" si="262"/>
        <v>0.05555555555555555</v>
      </c>
    </row>
    <row r="348" spans="1:26" ht="12.75">
      <c r="A348" s="35">
        <v>2032</v>
      </c>
      <c r="B348" s="26" t="s">
        <v>84</v>
      </c>
      <c r="C348" s="29">
        <v>42401</v>
      </c>
      <c r="D348" s="29">
        <v>46125</v>
      </c>
      <c r="E348" s="29">
        <v>50545</v>
      </c>
      <c r="F348" s="29">
        <v>45000</v>
      </c>
      <c r="G348" s="29">
        <v>42300</v>
      </c>
      <c r="H348" s="29">
        <v>46500</v>
      </c>
      <c r="I348" s="60">
        <v>46311</v>
      </c>
      <c r="J348" s="60">
        <v>47660</v>
      </c>
      <c r="K348" s="60">
        <v>49132</v>
      </c>
      <c r="L348" s="60">
        <v>48610</v>
      </c>
      <c r="M348" s="60">
        <v>48692</v>
      </c>
      <c r="N348" s="60">
        <v>49850</v>
      </c>
      <c r="O348" s="60">
        <v>56208</v>
      </c>
      <c r="P348" s="60">
        <v>51050</v>
      </c>
      <c r="Q348" s="60">
        <v>63148</v>
      </c>
      <c r="R348" s="60">
        <v>52500</v>
      </c>
      <c r="S348" s="60">
        <v>46958</v>
      </c>
      <c r="T348" s="60">
        <v>60000</v>
      </c>
      <c r="U348" s="60">
        <v>65624</v>
      </c>
      <c r="V348" s="60">
        <v>61000</v>
      </c>
      <c r="W348" s="60">
        <v>68000</v>
      </c>
      <c r="X348" s="60">
        <v>65000</v>
      </c>
      <c r="Y348" s="29">
        <v>3400</v>
      </c>
      <c r="Z348" s="30">
        <f t="shared" si="262"/>
        <v>0.05573770491803279</v>
      </c>
    </row>
    <row r="349" spans="1:26" ht="12.75">
      <c r="A349" s="35">
        <v>2033</v>
      </c>
      <c r="B349" s="26" t="s">
        <v>167</v>
      </c>
      <c r="C349" s="29">
        <v>1087</v>
      </c>
      <c r="D349" s="29">
        <v>1100</v>
      </c>
      <c r="E349" s="29">
        <v>1528</v>
      </c>
      <c r="F349" s="29">
        <v>1100</v>
      </c>
      <c r="G349" s="29">
        <v>305</v>
      </c>
      <c r="H349" s="29">
        <v>1100</v>
      </c>
      <c r="I349" s="60">
        <v>848</v>
      </c>
      <c r="J349" s="60">
        <v>1100</v>
      </c>
      <c r="K349" s="60">
        <v>595</v>
      </c>
      <c r="L349" s="60">
        <v>1100</v>
      </c>
      <c r="M349" s="60">
        <v>1636</v>
      </c>
      <c r="N349" s="60">
        <v>1200</v>
      </c>
      <c r="O349" s="60">
        <v>1593</v>
      </c>
      <c r="P349" s="60">
        <v>1400</v>
      </c>
      <c r="Q349" s="60">
        <v>583</v>
      </c>
      <c r="R349" s="60">
        <v>1500</v>
      </c>
      <c r="S349" s="60">
        <v>443</v>
      </c>
      <c r="T349" s="60">
        <v>1500</v>
      </c>
      <c r="U349" s="60">
        <v>1793</v>
      </c>
      <c r="V349" s="60">
        <v>1500</v>
      </c>
      <c r="W349" s="60">
        <v>950</v>
      </c>
      <c r="X349" s="60">
        <v>1400</v>
      </c>
      <c r="Y349" s="29">
        <f t="shared" si="261"/>
        <v>-100</v>
      </c>
      <c r="Z349" s="30">
        <f t="shared" si="262"/>
        <v>-0.06666666666666667</v>
      </c>
    </row>
    <row r="350" spans="1:26" ht="12.75">
      <c r="A350" s="35">
        <v>2036</v>
      </c>
      <c r="B350" s="26" t="s">
        <v>186</v>
      </c>
      <c r="C350" s="29">
        <v>1232</v>
      </c>
      <c r="D350" s="29">
        <v>2500</v>
      </c>
      <c r="E350" s="29">
        <v>360</v>
      </c>
      <c r="F350" s="29">
        <v>2500</v>
      </c>
      <c r="G350" s="29">
        <v>1154</v>
      </c>
      <c r="H350" s="29">
        <v>2500</v>
      </c>
      <c r="I350" s="60">
        <v>1516</v>
      </c>
      <c r="J350" s="60">
        <v>2500</v>
      </c>
      <c r="K350" s="60">
        <v>1011</v>
      </c>
      <c r="L350" s="60">
        <v>2500</v>
      </c>
      <c r="M350" s="60">
        <v>2484</v>
      </c>
      <c r="N350" s="60">
        <v>2500</v>
      </c>
      <c r="O350" s="60">
        <v>782</v>
      </c>
      <c r="P350" s="60">
        <v>2500</v>
      </c>
      <c r="Q350" s="60">
        <v>1328</v>
      </c>
      <c r="R350" s="60">
        <v>2500</v>
      </c>
      <c r="S350" s="60">
        <v>288</v>
      </c>
      <c r="T350" s="60">
        <v>2000</v>
      </c>
      <c r="U350" s="60">
        <v>418</v>
      </c>
      <c r="V350" s="60">
        <v>1000</v>
      </c>
      <c r="W350" s="60">
        <v>1200</v>
      </c>
      <c r="X350" s="60">
        <v>1200</v>
      </c>
      <c r="Y350" s="29">
        <f t="shared" si="261"/>
        <v>200</v>
      </c>
      <c r="Z350" s="30">
        <f t="shared" si="262"/>
        <v>0.2</v>
      </c>
    </row>
    <row r="351" spans="1:26" ht="12.75">
      <c r="A351" s="35">
        <v>2038</v>
      </c>
      <c r="B351" s="26" t="s">
        <v>187</v>
      </c>
      <c r="C351" s="29">
        <v>10000</v>
      </c>
      <c r="D351" s="29">
        <v>10000</v>
      </c>
      <c r="E351" s="29">
        <v>12650</v>
      </c>
      <c r="F351" s="29">
        <v>13000</v>
      </c>
      <c r="G351" s="29">
        <v>12711</v>
      </c>
      <c r="H351" s="29">
        <v>13000</v>
      </c>
      <c r="I351" s="60">
        <v>14527</v>
      </c>
      <c r="J351" s="60">
        <v>15000</v>
      </c>
      <c r="K351" s="60">
        <v>15000</v>
      </c>
      <c r="L351" s="60">
        <v>15500</v>
      </c>
      <c r="M351" s="60">
        <v>15437</v>
      </c>
      <c r="N351" s="60">
        <v>19000</v>
      </c>
      <c r="O351" s="60">
        <v>17364</v>
      </c>
      <c r="P351" s="60">
        <v>20000</v>
      </c>
      <c r="Q351" s="60">
        <v>19194</v>
      </c>
      <c r="R351" s="60">
        <v>22000</v>
      </c>
      <c r="S351" s="60">
        <v>17320</v>
      </c>
      <c r="T351" s="60">
        <v>22000</v>
      </c>
      <c r="U351" s="60">
        <v>21871</v>
      </c>
      <c r="V351" s="60">
        <v>22000</v>
      </c>
      <c r="W351" s="60">
        <v>26166</v>
      </c>
      <c r="X351" s="60">
        <v>25000</v>
      </c>
      <c r="Y351" s="29">
        <f t="shared" si="261"/>
        <v>3000</v>
      </c>
      <c r="Z351" s="30">
        <f t="shared" si="262"/>
        <v>0.13636363636363635</v>
      </c>
    </row>
    <row r="352" spans="1:26" ht="12.75">
      <c r="A352" s="35">
        <v>2039</v>
      </c>
      <c r="B352" s="26" t="s">
        <v>188</v>
      </c>
      <c r="C352" s="29">
        <v>12461</v>
      </c>
      <c r="D352" s="29">
        <v>13500</v>
      </c>
      <c r="E352" s="29">
        <v>14036</v>
      </c>
      <c r="F352" s="29">
        <v>13500</v>
      </c>
      <c r="G352" s="29">
        <v>13164</v>
      </c>
      <c r="H352" s="29">
        <v>13500</v>
      </c>
      <c r="I352" s="60">
        <v>12582</v>
      </c>
      <c r="J352" s="60">
        <v>13500</v>
      </c>
      <c r="K352" s="60">
        <v>14364</v>
      </c>
      <c r="L352" s="60">
        <v>14500</v>
      </c>
      <c r="M352" s="60">
        <v>15265</v>
      </c>
      <c r="N352" s="60">
        <v>14500</v>
      </c>
      <c r="O352" s="60">
        <v>16268</v>
      </c>
      <c r="P352" s="60">
        <v>18125</v>
      </c>
      <c r="Q352" s="60">
        <v>4168</v>
      </c>
      <c r="R352" s="60">
        <v>18125</v>
      </c>
      <c r="S352" s="60">
        <v>17153</v>
      </c>
      <c r="T352" s="60">
        <v>18125</v>
      </c>
      <c r="U352" s="60">
        <v>18293</v>
      </c>
      <c r="V352" s="60">
        <v>18125</v>
      </c>
      <c r="W352" s="60">
        <v>18125</v>
      </c>
      <c r="X352" s="60">
        <v>18125</v>
      </c>
      <c r="Y352" s="29">
        <f t="shared" si="261"/>
        <v>0</v>
      </c>
      <c r="Z352" s="30">
        <f t="shared" si="262"/>
        <v>0</v>
      </c>
    </row>
    <row r="353" spans="1:26" ht="12.75">
      <c r="A353" s="35">
        <v>2050</v>
      </c>
      <c r="B353" s="26" t="s">
        <v>189</v>
      </c>
      <c r="C353" s="29">
        <v>24</v>
      </c>
      <c r="D353" s="29">
        <v>150</v>
      </c>
      <c r="E353" s="29">
        <v>475</v>
      </c>
      <c r="F353" s="29">
        <v>150</v>
      </c>
      <c r="G353" s="29">
        <v>255</v>
      </c>
      <c r="H353" s="29">
        <v>300</v>
      </c>
      <c r="I353" s="60">
        <v>436</v>
      </c>
      <c r="J353" s="60">
        <v>300</v>
      </c>
      <c r="K353" s="60">
        <v>286</v>
      </c>
      <c r="L353" s="60">
        <v>425</v>
      </c>
      <c r="M353" s="60">
        <v>527</v>
      </c>
      <c r="N353" s="60">
        <v>425</v>
      </c>
      <c r="O353" s="60">
        <v>0</v>
      </c>
      <c r="P353" s="60">
        <v>425</v>
      </c>
      <c r="Q353" s="60">
        <v>292</v>
      </c>
      <c r="R353" s="60">
        <v>425</v>
      </c>
      <c r="S353" s="60">
        <v>390</v>
      </c>
      <c r="T353" s="60">
        <v>350</v>
      </c>
      <c r="U353" s="60">
        <v>296</v>
      </c>
      <c r="V353" s="60">
        <v>300</v>
      </c>
      <c r="W353" s="60">
        <v>300</v>
      </c>
      <c r="X353" s="60">
        <v>300</v>
      </c>
      <c r="Y353" s="29">
        <f t="shared" si="261"/>
        <v>0</v>
      </c>
      <c r="Z353" s="30">
        <f t="shared" si="262"/>
        <v>0</v>
      </c>
    </row>
    <row r="354" spans="1:26" ht="12.75">
      <c r="A354" s="35">
        <v>2060</v>
      </c>
      <c r="B354" s="26" t="s">
        <v>190</v>
      </c>
      <c r="C354" s="29">
        <v>1000</v>
      </c>
      <c r="D354" s="29">
        <v>1000</v>
      </c>
      <c r="E354" s="29">
        <v>96</v>
      </c>
      <c r="F354" s="29">
        <v>1000</v>
      </c>
      <c r="G354" s="29">
        <v>0</v>
      </c>
      <c r="H354" s="29">
        <v>1000</v>
      </c>
      <c r="I354" s="60">
        <v>0</v>
      </c>
      <c r="J354" s="60">
        <v>1000</v>
      </c>
      <c r="K354" s="60">
        <v>484</v>
      </c>
      <c r="L354" s="60">
        <v>1000</v>
      </c>
      <c r="M354" s="60">
        <v>0</v>
      </c>
      <c r="N354" s="60">
        <v>1000</v>
      </c>
      <c r="O354" s="60">
        <v>1000</v>
      </c>
      <c r="P354" s="60">
        <v>1000</v>
      </c>
      <c r="Q354" s="60">
        <v>0</v>
      </c>
      <c r="R354" s="60">
        <v>1000</v>
      </c>
      <c r="S354" s="60">
        <v>1000</v>
      </c>
      <c r="T354" s="60">
        <v>1000</v>
      </c>
      <c r="U354" s="60">
        <v>0</v>
      </c>
      <c r="V354" s="60">
        <v>1000</v>
      </c>
      <c r="W354" s="60">
        <v>1000</v>
      </c>
      <c r="X354" s="60">
        <v>1000</v>
      </c>
      <c r="Y354" s="29">
        <f t="shared" si="261"/>
        <v>0</v>
      </c>
      <c r="Z354" s="30">
        <f t="shared" si="262"/>
        <v>0</v>
      </c>
    </row>
    <row r="355" spans="1:26" ht="12.75">
      <c r="A355" s="35">
        <v>2062</v>
      </c>
      <c r="B355" s="26" t="s">
        <v>168</v>
      </c>
      <c r="C355" s="29">
        <v>2301</v>
      </c>
      <c r="D355" s="29">
        <v>2500</v>
      </c>
      <c r="E355" s="29">
        <v>2862</v>
      </c>
      <c r="F355" s="29">
        <v>2500</v>
      </c>
      <c r="G355" s="29">
        <v>3061</v>
      </c>
      <c r="H355" s="29">
        <v>2500</v>
      </c>
      <c r="I355" s="60">
        <v>8801</v>
      </c>
      <c r="J355" s="60">
        <v>2500</v>
      </c>
      <c r="K355" s="60">
        <v>2236</v>
      </c>
      <c r="L355" s="60">
        <v>2500</v>
      </c>
      <c r="M355" s="60">
        <v>2740</v>
      </c>
      <c r="N355" s="60">
        <v>2500</v>
      </c>
      <c r="O355" s="60">
        <v>2633</v>
      </c>
      <c r="P355" s="60">
        <v>2500</v>
      </c>
      <c r="Q355" s="60">
        <v>1904</v>
      </c>
      <c r="R355" s="60">
        <v>2500</v>
      </c>
      <c r="S355" s="60">
        <v>2465</v>
      </c>
      <c r="T355" s="60">
        <v>2500</v>
      </c>
      <c r="U355" s="60">
        <v>2536</v>
      </c>
      <c r="V355" s="60">
        <v>2500</v>
      </c>
      <c r="W355" s="60">
        <v>2500</v>
      </c>
      <c r="X355" s="60">
        <v>2500</v>
      </c>
      <c r="Y355" s="29">
        <f t="shared" si="261"/>
        <v>0</v>
      </c>
      <c r="Z355" s="30">
        <f t="shared" si="262"/>
        <v>0</v>
      </c>
    </row>
    <row r="356" spans="1:26" ht="12.75">
      <c r="A356" s="35">
        <v>2063</v>
      </c>
      <c r="B356" s="26" t="s">
        <v>191</v>
      </c>
      <c r="C356" s="29">
        <v>0</v>
      </c>
      <c r="D356" s="29">
        <v>300</v>
      </c>
      <c r="E356" s="29">
        <v>448</v>
      </c>
      <c r="F356" s="29">
        <v>300</v>
      </c>
      <c r="G356" s="29">
        <v>2092</v>
      </c>
      <c r="H356" s="29">
        <v>1600</v>
      </c>
      <c r="I356" s="60">
        <v>1305</v>
      </c>
      <c r="J356" s="60">
        <v>1600</v>
      </c>
      <c r="K356" s="60">
        <v>1223</v>
      </c>
      <c r="L356" s="60">
        <v>1600</v>
      </c>
      <c r="M356" s="60">
        <v>1217</v>
      </c>
      <c r="N356" s="60">
        <v>1600</v>
      </c>
      <c r="O356" s="60">
        <v>1787</v>
      </c>
      <c r="P356" s="60">
        <v>1600</v>
      </c>
      <c r="Q356" s="60">
        <v>1405</v>
      </c>
      <c r="R356" s="60">
        <v>1600</v>
      </c>
      <c r="S356" s="60">
        <v>2076</v>
      </c>
      <c r="T356" s="60">
        <v>1600</v>
      </c>
      <c r="U356" s="60">
        <v>1234</v>
      </c>
      <c r="V356" s="60">
        <v>1600</v>
      </c>
      <c r="W356" s="60">
        <v>1200</v>
      </c>
      <c r="X356" s="60">
        <v>1600</v>
      </c>
      <c r="Y356" s="29">
        <f t="shared" si="261"/>
        <v>0</v>
      </c>
      <c r="Z356" s="30">
        <f t="shared" si="262"/>
        <v>0</v>
      </c>
    </row>
    <row r="357" spans="1:26" ht="12.75">
      <c r="A357" s="35">
        <v>2071</v>
      </c>
      <c r="B357" s="26" t="s">
        <v>91</v>
      </c>
      <c r="C357" s="29">
        <v>1348</v>
      </c>
      <c r="D357" s="29">
        <v>1200</v>
      </c>
      <c r="E357" s="29">
        <v>1095</v>
      </c>
      <c r="F357" s="29">
        <v>1200</v>
      </c>
      <c r="G357" s="29">
        <v>240</v>
      </c>
      <c r="H357" s="29">
        <v>1200</v>
      </c>
      <c r="I357" s="60">
        <v>476</v>
      </c>
      <c r="J357" s="60">
        <v>1200</v>
      </c>
      <c r="K357" s="60">
        <v>1057</v>
      </c>
      <c r="L357" s="60">
        <v>1200</v>
      </c>
      <c r="M357" s="60">
        <v>1216</v>
      </c>
      <c r="N357" s="60">
        <v>1200</v>
      </c>
      <c r="O357" s="60">
        <v>1651</v>
      </c>
      <c r="P357" s="60">
        <v>1200</v>
      </c>
      <c r="Q357" s="60">
        <v>842</v>
      </c>
      <c r="R357" s="60">
        <v>1200</v>
      </c>
      <c r="S357" s="60">
        <v>742</v>
      </c>
      <c r="T357" s="60">
        <v>1200</v>
      </c>
      <c r="U357" s="60">
        <v>809</v>
      </c>
      <c r="V357" s="60">
        <v>1200</v>
      </c>
      <c r="W357" s="60">
        <v>1300</v>
      </c>
      <c r="X357" s="60">
        <v>1500</v>
      </c>
      <c r="Y357" s="29">
        <f t="shared" si="261"/>
        <v>300</v>
      </c>
      <c r="Z357" s="30">
        <f t="shared" si="262"/>
        <v>0.25</v>
      </c>
    </row>
    <row r="358" spans="1:26" ht="12.75">
      <c r="A358" s="35">
        <v>3001</v>
      </c>
      <c r="B358" s="26" t="s">
        <v>92</v>
      </c>
      <c r="C358" s="29">
        <v>719</v>
      </c>
      <c r="D358" s="29">
        <v>700</v>
      </c>
      <c r="E358" s="29">
        <v>479</v>
      </c>
      <c r="F358" s="29">
        <v>700</v>
      </c>
      <c r="G358" s="29">
        <v>792</v>
      </c>
      <c r="H358" s="29">
        <v>700</v>
      </c>
      <c r="I358" s="60">
        <v>671</v>
      </c>
      <c r="J358" s="60">
        <v>1000</v>
      </c>
      <c r="K358" s="60">
        <v>965</v>
      </c>
      <c r="L358" s="60">
        <v>1000</v>
      </c>
      <c r="M358" s="60">
        <v>1081</v>
      </c>
      <c r="N358" s="60">
        <v>1000</v>
      </c>
      <c r="O358" s="60">
        <v>885</v>
      </c>
      <c r="P358" s="60">
        <v>1000</v>
      </c>
      <c r="Q358" s="60">
        <v>1332</v>
      </c>
      <c r="R358" s="60">
        <v>1250</v>
      </c>
      <c r="S358" s="60">
        <v>1090</v>
      </c>
      <c r="T358" s="60">
        <v>1250</v>
      </c>
      <c r="U358" s="60">
        <v>1125</v>
      </c>
      <c r="V358" s="60">
        <v>1250</v>
      </c>
      <c r="W358" s="60">
        <v>1250</v>
      </c>
      <c r="X358" s="60">
        <v>1250</v>
      </c>
      <c r="Y358" s="29">
        <f t="shared" si="261"/>
        <v>0</v>
      </c>
      <c r="Z358" s="30">
        <f t="shared" si="262"/>
        <v>0</v>
      </c>
    </row>
    <row r="359" spans="1:26" ht="12.75">
      <c r="A359" s="35">
        <v>3002</v>
      </c>
      <c r="B359" s="33" t="s">
        <v>170</v>
      </c>
      <c r="C359" s="29">
        <v>3097</v>
      </c>
      <c r="D359" s="29">
        <v>6800</v>
      </c>
      <c r="E359" s="29">
        <v>5361</v>
      </c>
      <c r="F359" s="29">
        <v>6800</v>
      </c>
      <c r="G359" s="29">
        <v>3921</v>
      </c>
      <c r="H359" s="29">
        <v>6800</v>
      </c>
      <c r="I359" s="60">
        <v>5392</v>
      </c>
      <c r="J359" s="60">
        <v>6800</v>
      </c>
      <c r="K359" s="60">
        <v>7715</v>
      </c>
      <c r="L359" s="60">
        <v>6800</v>
      </c>
      <c r="M359" s="60">
        <v>12990</v>
      </c>
      <c r="N359" s="60">
        <v>10925</v>
      </c>
      <c r="O359" s="60">
        <v>3501</v>
      </c>
      <c r="P359" s="60">
        <v>12300</v>
      </c>
      <c r="Q359" s="60">
        <v>16675</v>
      </c>
      <c r="R359" s="60">
        <v>12600</v>
      </c>
      <c r="S359" s="60">
        <v>13517</v>
      </c>
      <c r="T359" s="60">
        <v>16500</v>
      </c>
      <c r="U359" s="60">
        <v>3283</v>
      </c>
      <c r="V359" s="60">
        <v>11000</v>
      </c>
      <c r="W359" s="60">
        <v>11000</v>
      </c>
      <c r="X359" s="60">
        <v>10400</v>
      </c>
      <c r="Y359" s="29">
        <f t="shared" si="261"/>
        <v>-600</v>
      </c>
      <c r="Z359" s="30">
        <f t="shared" si="262"/>
        <v>-0.05454545454545454</v>
      </c>
    </row>
    <row r="360" spans="1:26" ht="12.75">
      <c r="A360" s="35">
        <v>3003</v>
      </c>
      <c r="B360" s="33" t="s">
        <v>94</v>
      </c>
      <c r="C360" s="29">
        <v>3347</v>
      </c>
      <c r="D360" s="29">
        <v>5000</v>
      </c>
      <c r="E360" s="29">
        <v>16116</v>
      </c>
      <c r="F360" s="29">
        <v>6900</v>
      </c>
      <c r="G360" s="29">
        <v>4663</v>
      </c>
      <c r="H360" s="29">
        <v>12000</v>
      </c>
      <c r="I360" s="60">
        <v>8356</v>
      </c>
      <c r="J360" s="60">
        <v>11000</v>
      </c>
      <c r="K360" s="60">
        <v>7881</v>
      </c>
      <c r="L360" s="60">
        <v>11000</v>
      </c>
      <c r="M360" s="60">
        <v>9864</v>
      </c>
      <c r="N360" s="60">
        <v>17250</v>
      </c>
      <c r="O360" s="60">
        <v>13717</v>
      </c>
      <c r="P360" s="60">
        <v>17250</v>
      </c>
      <c r="Q360" s="60">
        <v>12608</v>
      </c>
      <c r="R360" s="60">
        <v>18900</v>
      </c>
      <c r="S360" s="60">
        <v>18800</v>
      </c>
      <c r="T360" s="60">
        <v>21000</v>
      </c>
      <c r="U360" s="60">
        <v>21074</v>
      </c>
      <c r="V360" s="60">
        <v>16960</v>
      </c>
      <c r="W360" s="60">
        <v>16000</v>
      </c>
      <c r="X360" s="60">
        <v>16960</v>
      </c>
      <c r="Y360" s="29">
        <f t="shared" si="261"/>
        <v>0</v>
      </c>
      <c r="Z360" s="30">
        <f t="shared" si="262"/>
        <v>0</v>
      </c>
    </row>
    <row r="361" spans="1:26" ht="12.75">
      <c r="A361" s="35">
        <v>3005</v>
      </c>
      <c r="B361" s="26" t="s">
        <v>192</v>
      </c>
      <c r="C361" s="29">
        <v>5025</v>
      </c>
      <c r="D361" s="29">
        <v>5000</v>
      </c>
      <c r="E361" s="29">
        <v>4760</v>
      </c>
      <c r="F361" s="29">
        <v>5000</v>
      </c>
      <c r="G361" s="29">
        <v>4806</v>
      </c>
      <c r="H361" s="29">
        <v>5000</v>
      </c>
      <c r="I361" s="60">
        <v>5180</v>
      </c>
      <c r="J361" s="60">
        <v>5000</v>
      </c>
      <c r="K361" s="60">
        <v>5072</v>
      </c>
      <c r="L361" s="60">
        <v>5000</v>
      </c>
      <c r="M361" s="60">
        <v>4789</v>
      </c>
      <c r="N361" s="60">
        <v>5000</v>
      </c>
      <c r="O361" s="60">
        <v>4975</v>
      </c>
      <c r="P361" s="60">
        <v>5000</v>
      </c>
      <c r="Q361" s="60">
        <v>4857</v>
      </c>
      <c r="R361" s="60">
        <v>5000</v>
      </c>
      <c r="S361" s="60">
        <v>5000</v>
      </c>
      <c r="T361" s="60">
        <v>5500</v>
      </c>
      <c r="U361" s="60">
        <v>5288</v>
      </c>
      <c r="V361" s="60">
        <v>4500</v>
      </c>
      <c r="W361" s="60">
        <v>4500</v>
      </c>
      <c r="X361" s="60">
        <v>4500</v>
      </c>
      <c r="Y361" s="29">
        <f t="shared" si="261"/>
        <v>0</v>
      </c>
      <c r="Z361" s="30">
        <f t="shared" si="262"/>
        <v>0</v>
      </c>
    </row>
    <row r="362" spans="1:26" ht="12.75">
      <c r="A362" s="35">
        <v>3006</v>
      </c>
      <c r="B362" s="26" t="s">
        <v>120</v>
      </c>
      <c r="C362" s="29">
        <v>656</v>
      </c>
      <c r="D362" s="29">
        <v>750</v>
      </c>
      <c r="E362" s="29">
        <v>925</v>
      </c>
      <c r="F362" s="29">
        <v>750</v>
      </c>
      <c r="G362" s="29">
        <v>781</v>
      </c>
      <c r="H362" s="29">
        <v>750</v>
      </c>
      <c r="I362" s="60">
        <v>1108</v>
      </c>
      <c r="J362" s="60">
        <v>750</v>
      </c>
      <c r="K362" s="60">
        <v>717</v>
      </c>
      <c r="L362" s="60">
        <v>750</v>
      </c>
      <c r="M362" s="60">
        <v>909</v>
      </c>
      <c r="N362" s="60">
        <v>750</v>
      </c>
      <c r="O362" s="60">
        <v>743</v>
      </c>
      <c r="P362" s="60">
        <v>750</v>
      </c>
      <c r="Q362" s="60">
        <v>761</v>
      </c>
      <c r="R362" s="60">
        <v>750</v>
      </c>
      <c r="S362" s="60">
        <v>756</v>
      </c>
      <c r="T362" s="60">
        <v>750</v>
      </c>
      <c r="U362" s="60">
        <v>726</v>
      </c>
      <c r="V362" s="60">
        <v>750</v>
      </c>
      <c r="W362" s="60">
        <v>750</v>
      </c>
      <c r="X362" s="60">
        <v>750</v>
      </c>
      <c r="Y362" s="29">
        <f t="shared" si="261"/>
        <v>0</v>
      </c>
      <c r="Z362" s="30">
        <f t="shared" si="262"/>
        <v>0</v>
      </c>
    </row>
    <row r="363" spans="1:26" ht="12.75">
      <c r="A363" s="35">
        <v>3030</v>
      </c>
      <c r="B363" s="26" t="s">
        <v>193</v>
      </c>
      <c r="C363" s="29">
        <v>1186</v>
      </c>
      <c r="D363" s="29">
        <v>1200</v>
      </c>
      <c r="E363" s="29">
        <v>1213</v>
      </c>
      <c r="F363" s="29">
        <v>1200</v>
      </c>
      <c r="G363" s="29">
        <v>1307</v>
      </c>
      <c r="H363" s="29">
        <v>1200</v>
      </c>
      <c r="I363" s="60">
        <v>1107</v>
      </c>
      <c r="J363" s="60">
        <v>1200</v>
      </c>
      <c r="K363" s="60">
        <v>1489</v>
      </c>
      <c r="L363" s="60">
        <v>1200</v>
      </c>
      <c r="M363" s="60">
        <v>525</v>
      </c>
      <c r="N363" s="60">
        <v>1200</v>
      </c>
      <c r="O363" s="60">
        <v>1269</v>
      </c>
      <c r="P363" s="60">
        <v>1200</v>
      </c>
      <c r="Q363" s="60">
        <v>1211</v>
      </c>
      <c r="R363" s="60">
        <v>1200</v>
      </c>
      <c r="S363" s="60">
        <v>496</v>
      </c>
      <c r="T363" s="60">
        <v>1200</v>
      </c>
      <c r="U363" s="60">
        <v>1172</v>
      </c>
      <c r="V363" s="60">
        <v>1000</v>
      </c>
      <c r="W363" s="60">
        <v>1000</v>
      </c>
      <c r="X363" s="60">
        <v>1000</v>
      </c>
      <c r="Y363" s="29">
        <f t="shared" si="261"/>
        <v>0</v>
      </c>
      <c r="Z363" s="30">
        <f t="shared" si="262"/>
        <v>0</v>
      </c>
    </row>
    <row r="364" spans="1:26" ht="12.75">
      <c r="A364" s="35">
        <v>3031</v>
      </c>
      <c r="B364" s="26" t="s">
        <v>194</v>
      </c>
      <c r="C364" s="29">
        <v>17550</v>
      </c>
      <c r="D364" s="29">
        <v>10000</v>
      </c>
      <c r="E364" s="29">
        <v>7740</v>
      </c>
      <c r="F364" s="29">
        <v>10000</v>
      </c>
      <c r="G364" s="29">
        <v>9945</v>
      </c>
      <c r="H364" s="29">
        <v>10000</v>
      </c>
      <c r="I364" s="60">
        <v>9540</v>
      </c>
      <c r="J364" s="60">
        <v>10000</v>
      </c>
      <c r="K364" s="60">
        <v>10125</v>
      </c>
      <c r="L364" s="60">
        <v>10000</v>
      </c>
      <c r="M364" s="60">
        <v>9675</v>
      </c>
      <c r="N364" s="60">
        <v>14000</v>
      </c>
      <c r="O364" s="60">
        <v>12688</v>
      </c>
      <c r="P364" s="60">
        <v>14000</v>
      </c>
      <c r="Q364" s="60">
        <v>14000</v>
      </c>
      <c r="R364" s="60">
        <v>14000</v>
      </c>
      <c r="S364" s="60">
        <v>13860</v>
      </c>
      <c r="T364" s="60">
        <v>14000</v>
      </c>
      <c r="U364" s="60">
        <v>13837</v>
      </c>
      <c r="V364" s="60">
        <v>12000</v>
      </c>
      <c r="W364" s="60">
        <v>12000</v>
      </c>
      <c r="X364" s="60">
        <v>8000</v>
      </c>
      <c r="Y364" s="29">
        <f t="shared" si="261"/>
        <v>-4000</v>
      </c>
      <c r="Z364" s="30">
        <f t="shared" si="262"/>
        <v>-0.3333333333333333</v>
      </c>
    </row>
    <row r="365" spans="1:26" ht="12.75">
      <c r="A365" s="35">
        <v>3032</v>
      </c>
      <c r="B365" s="26" t="s">
        <v>195</v>
      </c>
      <c r="C365" s="29">
        <v>25788</v>
      </c>
      <c r="D365" s="29">
        <v>53075</v>
      </c>
      <c r="E365" s="29">
        <v>44603</v>
      </c>
      <c r="F365" s="29">
        <v>53075</v>
      </c>
      <c r="G365" s="29">
        <v>54036</v>
      </c>
      <c r="H365" s="29">
        <v>54500</v>
      </c>
      <c r="I365" s="60">
        <v>53240</v>
      </c>
      <c r="J365" s="60">
        <v>54500</v>
      </c>
      <c r="K365" s="60">
        <v>42289</v>
      </c>
      <c r="L365" s="60">
        <v>55800</v>
      </c>
      <c r="M365" s="60">
        <v>102530</v>
      </c>
      <c r="N365" s="60">
        <v>76500</v>
      </c>
      <c r="O365" s="60">
        <v>63372</v>
      </c>
      <c r="P365" s="60">
        <v>81200</v>
      </c>
      <c r="Q365" s="60">
        <v>65927</v>
      </c>
      <c r="R365" s="60">
        <v>81200</v>
      </c>
      <c r="S365" s="60">
        <v>113992</v>
      </c>
      <c r="T365" s="60">
        <v>99000</v>
      </c>
      <c r="U365" s="60">
        <v>96818</v>
      </c>
      <c r="V365" s="60">
        <v>109000</v>
      </c>
      <c r="W365" s="60">
        <v>115000</v>
      </c>
      <c r="X365" s="60">
        <v>112500</v>
      </c>
      <c r="Y365" s="29">
        <f t="shared" si="261"/>
        <v>3500</v>
      </c>
      <c r="Z365" s="30">
        <f t="shared" si="262"/>
        <v>0.03211009174311927</v>
      </c>
    </row>
    <row r="366" spans="1:26" ht="12.75">
      <c r="A366" s="35">
        <v>3033</v>
      </c>
      <c r="B366" s="26" t="s">
        <v>196</v>
      </c>
      <c r="C366" s="29">
        <v>2470</v>
      </c>
      <c r="D366" s="29">
        <v>5000</v>
      </c>
      <c r="E366" s="29">
        <v>4491</v>
      </c>
      <c r="F366" s="29">
        <v>5000</v>
      </c>
      <c r="G366" s="29">
        <v>3613</v>
      </c>
      <c r="H366" s="29">
        <v>5000</v>
      </c>
      <c r="I366" s="60">
        <v>6345</v>
      </c>
      <c r="J366" s="60">
        <v>5000</v>
      </c>
      <c r="K366" s="60">
        <v>400</v>
      </c>
      <c r="L366" s="60">
        <v>5000</v>
      </c>
      <c r="M366" s="60">
        <v>4814</v>
      </c>
      <c r="N366" s="60">
        <v>5000</v>
      </c>
      <c r="O366" s="60">
        <v>4963</v>
      </c>
      <c r="P366" s="60">
        <v>5000</v>
      </c>
      <c r="Q366" s="60">
        <v>4905</v>
      </c>
      <c r="R366" s="60">
        <v>5000</v>
      </c>
      <c r="S366" s="60">
        <v>5899</v>
      </c>
      <c r="T366" s="60">
        <v>5000</v>
      </c>
      <c r="U366" s="60">
        <v>5034</v>
      </c>
      <c r="V366" s="60">
        <v>4500</v>
      </c>
      <c r="W366" s="60">
        <v>3500</v>
      </c>
      <c r="X366" s="60">
        <v>4500</v>
      </c>
      <c r="Y366" s="29">
        <f t="shared" si="261"/>
        <v>0</v>
      </c>
      <c r="Z366" s="30">
        <f t="shared" si="262"/>
        <v>0</v>
      </c>
    </row>
    <row r="367" spans="1:26" ht="12.75">
      <c r="A367" s="35">
        <v>3035</v>
      </c>
      <c r="B367" s="26" t="s">
        <v>197</v>
      </c>
      <c r="C367" s="29">
        <v>78</v>
      </c>
      <c r="D367" s="29">
        <v>150</v>
      </c>
      <c r="E367" s="29">
        <v>0</v>
      </c>
      <c r="F367" s="29">
        <v>150</v>
      </c>
      <c r="G367" s="29">
        <v>7</v>
      </c>
      <c r="H367" s="29">
        <v>150</v>
      </c>
      <c r="I367" s="61">
        <v>0</v>
      </c>
      <c r="J367" s="60">
        <v>150</v>
      </c>
      <c r="K367" s="60">
        <v>0</v>
      </c>
      <c r="L367" s="60">
        <v>500</v>
      </c>
      <c r="M367" s="60">
        <v>103</v>
      </c>
      <c r="N367" s="60">
        <v>500</v>
      </c>
      <c r="O367" s="60">
        <v>76</v>
      </c>
      <c r="P367" s="60">
        <v>500</v>
      </c>
      <c r="Q367" s="60">
        <v>737</v>
      </c>
      <c r="R367" s="60">
        <v>500</v>
      </c>
      <c r="S367" s="60">
        <v>58</v>
      </c>
      <c r="T367" s="60">
        <v>500</v>
      </c>
      <c r="U367" s="60">
        <v>-502</v>
      </c>
      <c r="V367" s="60">
        <v>250</v>
      </c>
      <c r="W367" s="60">
        <v>250</v>
      </c>
      <c r="X367" s="60">
        <v>250</v>
      </c>
      <c r="Y367" s="29">
        <f t="shared" si="261"/>
        <v>0</v>
      </c>
      <c r="Z367" s="30">
        <f t="shared" si="262"/>
        <v>0</v>
      </c>
    </row>
    <row r="368" spans="1:26" ht="12.75">
      <c r="A368" s="35">
        <v>3036</v>
      </c>
      <c r="B368" s="26" t="s">
        <v>198</v>
      </c>
      <c r="C368" s="29">
        <v>4216</v>
      </c>
      <c r="D368" s="29">
        <v>4000</v>
      </c>
      <c r="E368" s="29">
        <v>5184</v>
      </c>
      <c r="F368" s="29">
        <v>4000</v>
      </c>
      <c r="G368" s="29">
        <v>4397</v>
      </c>
      <c r="H368" s="29">
        <v>5000</v>
      </c>
      <c r="I368" s="60">
        <v>4924</v>
      </c>
      <c r="J368" s="60">
        <v>5000</v>
      </c>
      <c r="K368" s="60">
        <v>4859</v>
      </c>
      <c r="L368" s="60">
        <v>5000</v>
      </c>
      <c r="M368" s="60">
        <v>4253</v>
      </c>
      <c r="N368" s="60">
        <v>5000</v>
      </c>
      <c r="O368" s="60">
        <v>6660</v>
      </c>
      <c r="P368" s="60">
        <v>5000</v>
      </c>
      <c r="Q368" s="60">
        <v>5285</v>
      </c>
      <c r="R368" s="60">
        <v>5000</v>
      </c>
      <c r="S368" s="60">
        <v>5280</v>
      </c>
      <c r="T368" s="60">
        <v>5000</v>
      </c>
      <c r="U368" s="60">
        <v>5355</v>
      </c>
      <c r="V368" s="60">
        <v>5000</v>
      </c>
      <c r="W368" s="60">
        <v>5000</v>
      </c>
      <c r="X368" s="60">
        <v>5000</v>
      </c>
      <c r="Y368" s="29">
        <f t="shared" si="261"/>
        <v>0</v>
      </c>
      <c r="Z368" s="30">
        <f t="shared" si="262"/>
        <v>0</v>
      </c>
    </row>
    <row r="369" spans="1:26" ht="12.75">
      <c r="A369" s="35">
        <v>3038</v>
      </c>
      <c r="B369" s="26" t="s">
        <v>199</v>
      </c>
      <c r="C369" s="29">
        <v>12665</v>
      </c>
      <c r="D369" s="29">
        <v>12000</v>
      </c>
      <c r="E369" s="29">
        <v>10793</v>
      </c>
      <c r="F369" s="29">
        <v>12000</v>
      </c>
      <c r="G369" s="29">
        <v>13079</v>
      </c>
      <c r="H369" s="29">
        <v>12000</v>
      </c>
      <c r="I369" s="60">
        <v>12301</v>
      </c>
      <c r="J369" s="60">
        <v>11000</v>
      </c>
      <c r="K369" s="60">
        <v>9875</v>
      </c>
      <c r="L369" s="60">
        <v>12000</v>
      </c>
      <c r="M369" s="60">
        <v>10676</v>
      </c>
      <c r="N369" s="60">
        <v>12000</v>
      </c>
      <c r="O369" s="60">
        <v>11980</v>
      </c>
      <c r="P369" s="60">
        <v>12000</v>
      </c>
      <c r="Q369" s="60">
        <v>12763</v>
      </c>
      <c r="R369" s="60">
        <v>11000</v>
      </c>
      <c r="S369" s="60">
        <v>12597</v>
      </c>
      <c r="T369" s="60">
        <v>11000</v>
      </c>
      <c r="U369" s="60">
        <v>7729</v>
      </c>
      <c r="V369" s="60">
        <v>11000</v>
      </c>
      <c r="W369" s="60">
        <v>9000</v>
      </c>
      <c r="X369" s="60">
        <v>11000</v>
      </c>
      <c r="Y369" s="29">
        <f t="shared" si="261"/>
        <v>0</v>
      </c>
      <c r="Z369" s="30">
        <f t="shared" si="262"/>
        <v>0</v>
      </c>
    </row>
    <row r="370" spans="1:26" s="8" customFormat="1" ht="12.75">
      <c r="A370" s="35">
        <v>3039</v>
      </c>
      <c r="B370" s="26" t="s">
        <v>200</v>
      </c>
      <c r="C370" s="29"/>
      <c r="D370" s="29"/>
      <c r="E370" s="29"/>
      <c r="F370" s="29"/>
      <c r="G370" s="29"/>
      <c r="H370" s="29"/>
      <c r="I370" s="60">
        <v>0</v>
      </c>
      <c r="J370" s="60"/>
      <c r="K370" s="60">
        <v>0</v>
      </c>
      <c r="L370" s="60">
        <v>5000</v>
      </c>
      <c r="M370" s="60">
        <v>2361</v>
      </c>
      <c r="N370" s="60">
        <v>6000</v>
      </c>
      <c r="O370" s="60">
        <v>5999</v>
      </c>
      <c r="P370" s="60">
        <v>8500</v>
      </c>
      <c r="Q370" s="60">
        <v>8098</v>
      </c>
      <c r="R370" s="60">
        <v>7500</v>
      </c>
      <c r="S370" s="60">
        <v>7391</v>
      </c>
      <c r="T370" s="60">
        <v>15300</v>
      </c>
      <c r="U370" s="60">
        <v>14318</v>
      </c>
      <c r="V370" s="60">
        <v>10000</v>
      </c>
      <c r="W370" s="60">
        <v>10000</v>
      </c>
      <c r="X370" s="60">
        <v>12500</v>
      </c>
      <c r="Y370" s="29">
        <f t="shared" si="261"/>
        <v>2500</v>
      </c>
      <c r="Z370" s="30">
        <f t="shared" si="262"/>
        <v>0.25</v>
      </c>
    </row>
    <row r="371" spans="1:26" s="8" customFormat="1" ht="12.75">
      <c r="A371" s="35">
        <v>3040</v>
      </c>
      <c r="B371" s="26" t="s">
        <v>201</v>
      </c>
      <c r="C371" s="29">
        <v>9996</v>
      </c>
      <c r="D371" s="29">
        <v>13400</v>
      </c>
      <c r="E371" s="29">
        <v>17484</v>
      </c>
      <c r="F371" s="29">
        <v>13400</v>
      </c>
      <c r="G371" s="29">
        <v>15888</v>
      </c>
      <c r="H371" s="29">
        <v>13400</v>
      </c>
      <c r="I371" s="60">
        <v>14350</v>
      </c>
      <c r="J371" s="60">
        <v>13400</v>
      </c>
      <c r="K371" s="60">
        <v>16629</v>
      </c>
      <c r="L371" s="60">
        <v>15500</v>
      </c>
      <c r="M371" s="60">
        <v>30638</v>
      </c>
      <c r="N371" s="60">
        <v>24955</v>
      </c>
      <c r="O371" s="60">
        <v>4562</v>
      </c>
      <c r="P371" s="60">
        <v>30200</v>
      </c>
      <c r="Q371" s="60">
        <v>38512</v>
      </c>
      <c r="R371" s="60">
        <v>30450</v>
      </c>
      <c r="S371" s="60">
        <v>57707</v>
      </c>
      <c r="T371" s="60">
        <v>43500</v>
      </c>
      <c r="U371" s="60">
        <v>37390</v>
      </c>
      <c r="V371" s="60">
        <v>27300</v>
      </c>
      <c r="W371" s="60">
        <v>27300</v>
      </c>
      <c r="X371" s="60">
        <v>32000</v>
      </c>
      <c r="Y371" s="29">
        <f t="shared" si="261"/>
        <v>4700</v>
      </c>
      <c r="Z371" s="30">
        <f t="shared" si="262"/>
        <v>0.17216117216117216</v>
      </c>
    </row>
    <row r="372" spans="1:26" ht="12.75">
      <c r="A372" s="39"/>
      <c r="B372" s="26" t="s">
        <v>113</v>
      </c>
      <c r="C372" s="31">
        <f aca="true" t="shared" si="266" ref="C372:Q372">SUM(C338:C371)</f>
        <v>188387</v>
      </c>
      <c r="D372" s="31">
        <f t="shared" si="266"/>
        <v>216410</v>
      </c>
      <c r="E372" s="31">
        <f t="shared" si="266"/>
        <v>228947</v>
      </c>
      <c r="F372" s="31">
        <f t="shared" si="266"/>
        <v>222610</v>
      </c>
      <c r="G372" s="31">
        <f>SUM(G338:G371)</f>
        <v>214341</v>
      </c>
      <c r="H372" s="31">
        <f t="shared" si="266"/>
        <v>236410</v>
      </c>
      <c r="I372" s="31">
        <f t="shared" si="266"/>
        <v>235988</v>
      </c>
      <c r="J372" s="31">
        <f t="shared" si="266"/>
        <v>244060</v>
      </c>
      <c r="K372" s="31">
        <f t="shared" si="266"/>
        <v>224432</v>
      </c>
      <c r="L372" s="31">
        <f t="shared" si="266"/>
        <v>257810</v>
      </c>
      <c r="M372" s="31">
        <f t="shared" si="266"/>
        <v>318501</v>
      </c>
      <c r="N372" s="31">
        <f t="shared" si="266"/>
        <v>311235</v>
      </c>
      <c r="O372" s="31">
        <f t="shared" si="266"/>
        <v>273142</v>
      </c>
      <c r="P372" s="31">
        <f t="shared" si="266"/>
        <v>332880</v>
      </c>
      <c r="Q372" s="31">
        <f t="shared" si="266"/>
        <v>314794</v>
      </c>
      <c r="R372" s="31">
        <f aca="true" t="shared" si="267" ref="R372:X372">SUM(R338:R371)</f>
        <v>338285</v>
      </c>
      <c r="S372" s="31">
        <f t="shared" si="267"/>
        <v>379252</v>
      </c>
      <c r="T372" s="31">
        <f t="shared" si="267"/>
        <v>394205</v>
      </c>
      <c r="U372" s="31">
        <f t="shared" si="267"/>
        <v>369354</v>
      </c>
      <c r="V372" s="31">
        <f t="shared" si="267"/>
        <v>372080</v>
      </c>
      <c r="W372" s="31">
        <f t="shared" si="267"/>
        <v>384938</v>
      </c>
      <c r="X372" s="31">
        <f t="shared" si="267"/>
        <v>386652</v>
      </c>
      <c r="Y372" s="31">
        <f t="shared" si="261"/>
        <v>14572</v>
      </c>
      <c r="Z372" s="32">
        <f t="shared" si="262"/>
        <v>0.03916362072672543</v>
      </c>
    </row>
    <row r="373" spans="1:26" ht="12.75">
      <c r="A373" s="39">
        <v>310</v>
      </c>
      <c r="B373" s="26" t="s">
        <v>42</v>
      </c>
      <c r="C373" s="34">
        <f aca="true" t="shared" si="268" ref="C373:L373">SUM(C372+C337)</f>
        <v>607448</v>
      </c>
      <c r="D373" s="34">
        <f t="shared" si="268"/>
        <v>677024.973</v>
      </c>
      <c r="E373" s="34">
        <f t="shared" si="268"/>
        <v>714380</v>
      </c>
      <c r="F373" s="34">
        <f t="shared" si="268"/>
        <v>703116.54</v>
      </c>
      <c r="G373" s="34">
        <f t="shared" si="268"/>
        <v>662770</v>
      </c>
      <c r="H373" s="34">
        <f t="shared" si="268"/>
        <v>734164</v>
      </c>
      <c r="I373" s="34">
        <f t="shared" si="268"/>
        <v>694753</v>
      </c>
      <c r="J373" s="34">
        <f t="shared" si="268"/>
        <v>756130</v>
      </c>
      <c r="K373" s="34">
        <f t="shared" si="268"/>
        <v>716421</v>
      </c>
      <c r="L373" s="34">
        <f t="shared" si="268"/>
        <v>799188</v>
      </c>
      <c r="M373" s="34">
        <f aca="true" t="shared" si="269" ref="M373:R373">SUM(M337+M372)</f>
        <v>856187</v>
      </c>
      <c r="N373" s="34">
        <f t="shared" si="269"/>
        <v>863740.013</v>
      </c>
      <c r="O373" s="34">
        <f t="shared" si="269"/>
        <v>818689</v>
      </c>
      <c r="P373" s="34">
        <f t="shared" si="269"/>
        <v>905675</v>
      </c>
      <c r="Q373" s="34">
        <f t="shared" si="269"/>
        <v>879315</v>
      </c>
      <c r="R373" s="34">
        <f t="shared" si="269"/>
        <v>930947.769</v>
      </c>
      <c r="S373" s="34">
        <f aca="true" t="shared" si="270" ref="S373:X373">SUM(S337+S372)</f>
        <v>989028</v>
      </c>
      <c r="T373" s="34">
        <f t="shared" si="270"/>
        <v>1014227.0165</v>
      </c>
      <c r="U373" s="34">
        <f t="shared" si="270"/>
        <v>990748</v>
      </c>
      <c r="V373" s="34">
        <f t="shared" si="270"/>
        <v>1013144.362</v>
      </c>
      <c r="W373" s="34">
        <f t="shared" si="270"/>
        <v>1023733.1</v>
      </c>
      <c r="X373" s="34">
        <f t="shared" si="270"/>
        <v>1028683.059</v>
      </c>
      <c r="Y373" s="31">
        <f t="shared" si="261"/>
        <v>15538.697000000044</v>
      </c>
      <c r="Z373" s="32">
        <f t="shared" si="262"/>
        <v>0.015337100597713284</v>
      </c>
    </row>
    <row r="374" spans="1:26" ht="12.75">
      <c r="A374" s="18"/>
      <c r="B374" s="2"/>
      <c r="C374" s="1" t="s">
        <v>1</v>
      </c>
      <c r="D374" s="3" t="s">
        <v>2</v>
      </c>
      <c r="E374" s="3" t="s">
        <v>1</v>
      </c>
      <c r="F374" s="3" t="s">
        <v>2</v>
      </c>
      <c r="G374" s="3" t="s">
        <v>1</v>
      </c>
      <c r="H374" s="3" t="s">
        <v>2</v>
      </c>
      <c r="I374" s="3" t="s">
        <v>1</v>
      </c>
      <c r="J374" s="3" t="s">
        <v>2</v>
      </c>
      <c r="K374" s="3" t="s">
        <v>1</v>
      </c>
      <c r="L374" s="3" t="s">
        <v>2</v>
      </c>
      <c r="M374" s="3" t="s">
        <v>1</v>
      </c>
      <c r="N374" s="3" t="s">
        <v>2</v>
      </c>
      <c r="O374" s="3" t="s">
        <v>1</v>
      </c>
      <c r="P374" s="3" t="s">
        <v>2</v>
      </c>
      <c r="Q374" s="3" t="s">
        <v>3</v>
      </c>
      <c r="R374" s="3" t="s">
        <v>2</v>
      </c>
      <c r="S374" s="3" t="s">
        <v>1</v>
      </c>
      <c r="T374" s="3" t="s">
        <v>2</v>
      </c>
      <c r="U374" s="3" t="s">
        <v>3</v>
      </c>
      <c r="V374" s="3" t="s">
        <v>2</v>
      </c>
      <c r="W374" s="3" t="s">
        <v>267</v>
      </c>
      <c r="X374" s="3" t="s">
        <v>2</v>
      </c>
      <c r="Y374" s="3" t="s">
        <v>4</v>
      </c>
      <c r="Z374" s="3" t="s">
        <v>5</v>
      </c>
    </row>
    <row r="375" spans="1:26" ht="12.75">
      <c r="A375" s="1">
        <v>320</v>
      </c>
      <c r="B375" s="2" t="s">
        <v>202</v>
      </c>
      <c r="C375" s="1" t="s">
        <v>6</v>
      </c>
      <c r="D375" s="3" t="s">
        <v>7</v>
      </c>
      <c r="E375" s="3" t="s">
        <v>7</v>
      </c>
      <c r="F375" s="3" t="s">
        <v>8</v>
      </c>
      <c r="G375" s="3" t="s">
        <v>8</v>
      </c>
      <c r="H375" s="3" t="s">
        <v>9</v>
      </c>
      <c r="I375" s="3" t="s">
        <v>9</v>
      </c>
      <c r="J375" s="3" t="s">
        <v>10</v>
      </c>
      <c r="K375" s="3" t="s">
        <v>10</v>
      </c>
      <c r="L375" s="3" t="s">
        <v>11</v>
      </c>
      <c r="M375" s="3" t="s">
        <v>11</v>
      </c>
      <c r="N375" s="3" t="s">
        <v>12</v>
      </c>
      <c r="O375" s="3" t="s">
        <v>13</v>
      </c>
      <c r="P375" s="3" t="s">
        <v>14</v>
      </c>
      <c r="Q375" s="3" t="s">
        <v>14</v>
      </c>
      <c r="R375" s="3" t="s">
        <v>15</v>
      </c>
      <c r="S375" s="3" t="s">
        <v>16</v>
      </c>
      <c r="T375" s="3" t="s">
        <v>17</v>
      </c>
      <c r="U375" s="3" t="s">
        <v>17</v>
      </c>
      <c r="V375" s="3" t="s">
        <v>18</v>
      </c>
      <c r="W375" s="3" t="s">
        <v>18</v>
      </c>
      <c r="X375" s="3" t="s">
        <v>264</v>
      </c>
      <c r="Y375" s="3" t="s">
        <v>266</v>
      </c>
      <c r="Z375" s="3" t="s">
        <v>266</v>
      </c>
    </row>
    <row r="376" spans="1:26" ht="12.75">
      <c r="A376" s="35">
        <v>1001</v>
      </c>
      <c r="B376" s="26" t="s">
        <v>64</v>
      </c>
      <c r="C376" s="29">
        <v>41062</v>
      </c>
      <c r="D376" s="29">
        <v>51140</v>
      </c>
      <c r="E376" s="51">
        <v>53042</v>
      </c>
      <c r="F376" s="51">
        <v>54152</v>
      </c>
      <c r="G376" s="51">
        <v>54216</v>
      </c>
      <c r="H376" s="51">
        <v>56872</v>
      </c>
      <c r="I376" s="61">
        <v>52775</v>
      </c>
      <c r="J376" s="61">
        <v>58580</v>
      </c>
      <c r="K376" s="61">
        <v>55639</v>
      </c>
      <c r="L376" s="61">
        <v>60923</v>
      </c>
      <c r="M376" s="61">
        <v>48541</v>
      </c>
      <c r="N376" s="61">
        <v>61241</v>
      </c>
      <c r="O376" s="61">
        <v>70694</v>
      </c>
      <c r="P376" s="61">
        <v>59807</v>
      </c>
      <c r="Q376" s="61">
        <v>59341</v>
      </c>
      <c r="R376" s="61">
        <v>61235</v>
      </c>
      <c r="S376" s="61">
        <v>61439</v>
      </c>
      <c r="T376" s="61">
        <v>66740</v>
      </c>
      <c r="U376" s="61">
        <v>64488</v>
      </c>
      <c r="V376" s="61">
        <v>67577</v>
      </c>
      <c r="W376" s="61">
        <v>67577</v>
      </c>
      <c r="X376" s="61">
        <v>67577</v>
      </c>
      <c r="Y376" s="29">
        <f>SUM(X376-V376)</f>
        <v>0</v>
      </c>
      <c r="Z376" s="30">
        <f>SUM(Y376/V376)</f>
        <v>0</v>
      </c>
    </row>
    <row r="377" spans="1:26" ht="12.75">
      <c r="A377" s="35">
        <v>1002</v>
      </c>
      <c r="B377" s="26" t="s">
        <v>65</v>
      </c>
      <c r="C377" s="29">
        <v>12690</v>
      </c>
      <c r="D377" s="29">
        <v>14757</v>
      </c>
      <c r="E377" s="51">
        <v>13713</v>
      </c>
      <c r="F377" s="51">
        <v>15202</v>
      </c>
      <c r="G377" s="51">
        <v>14348</v>
      </c>
      <c r="H377" s="51">
        <v>15658</v>
      </c>
      <c r="I377" s="61">
        <v>14264</v>
      </c>
      <c r="J377" s="61">
        <v>16130</v>
      </c>
      <c r="K377" s="61">
        <v>15046</v>
      </c>
      <c r="L377" s="61">
        <v>16776</v>
      </c>
      <c r="M377" s="61">
        <v>14915</v>
      </c>
      <c r="N377" s="61">
        <v>17193</v>
      </c>
      <c r="O377" s="61">
        <v>16716</v>
      </c>
      <c r="P377" s="61">
        <v>21923</v>
      </c>
      <c r="Q377" s="61">
        <v>20836</v>
      </c>
      <c r="R377" s="61">
        <v>23701</v>
      </c>
      <c r="S377" s="61">
        <v>22356</v>
      </c>
      <c r="T377" s="61">
        <v>23600</v>
      </c>
      <c r="U377" s="61">
        <v>16548</v>
      </c>
      <c r="V377" s="61">
        <v>18572</v>
      </c>
      <c r="W377" s="61">
        <v>19300</v>
      </c>
      <c r="X377" s="61">
        <v>21715</v>
      </c>
      <c r="Y377" s="29">
        <f aca="true" t="shared" si="271" ref="Y377:Y396">SUM(X377-V377)</f>
        <v>3143</v>
      </c>
      <c r="Z377" s="30">
        <f aca="true" t="shared" si="272" ref="Z377:Z396">SUM(Y377/V377)</f>
        <v>0.16923325436140427</v>
      </c>
    </row>
    <row r="378" spans="1:26" s="8" customFormat="1" ht="12.75">
      <c r="A378" s="35">
        <v>1003</v>
      </c>
      <c r="B378" s="26" t="s">
        <v>163</v>
      </c>
      <c r="C378" s="29">
        <v>3263</v>
      </c>
      <c r="D378" s="29">
        <v>3060</v>
      </c>
      <c r="E378" s="51">
        <v>3133</v>
      </c>
      <c r="F378" s="51">
        <v>3152</v>
      </c>
      <c r="G378" s="51">
        <v>2620</v>
      </c>
      <c r="H378" s="51">
        <v>3247</v>
      </c>
      <c r="I378" s="61">
        <v>2465</v>
      </c>
      <c r="J378" s="61">
        <v>3500</v>
      </c>
      <c r="K378" s="61">
        <v>3119</v>
      </c>
      <c r="L378" s="61">
        <v>3800</v>
      </c>
      <c r="M378" s="61">
        <v>3672</v>
      </c>
      <c r="N378" s="61">
        <v>3895</v>
      </c>
      <c r="O378" s="61">
        <v>4287</v>
      </c>
      <c r="P378" s="61">
        <v>3895</v>
      </c>
      <c r="Q378" s="61">
        <v>2784</v>
      </c>
      <c r="R378" s="61">
        <v>4050</v>
      </c>
      <c r="S378" s="61">
        <v>3444</v>
      </c>
      <c r="T378" s="61">
        <v>4212</v>
      </c>
      <c r="U378" s="61">
        <v>3459</v>
      </c>
      <c r="V378" s="61">
        <v>2256</v>
      </c>
      <c r="W378" s="61">
        <v>2015</v>
      </c>
      <c r="X378" s="61">
        <v>2256</v>
      </c>
      <c r="Y378" s="29">
        <f t="shared" si="271"/>
        <v>0</v>
      </c>
      <c r="Z378" s="30">
        <f t="shared" si="272"/>
        <v>0</v>
      </c>
    </row>
    <row r="379" spans="1:26" ht="12.75">
      <c r="A379" s="35">
        <v>1020</v>
      </c>
      <c r="B379" s="26" t="s">
        <v>67</v>
      </c>
      <c r="C379" s="29">
        <v>6146</v>
      </c>
      <c r="D379" s="29">
        <v>5275</v>
      </c>
      <c r="E379" s="51">
        <v>5847</v>
      </c>
      <c r="F379" s="51">
        <f>SUM(F376:F378)*0.0765</f>
        <v>5546.709</v>
      </c>
      <c r="G379" s="51">
        <v>5616</v>
      </c>
      <c r="H379" s="51">
        <v>5797</v>
      </c>
      <c r="I379" s="61">
        <v>5478</v>
      </c>
      <c r="J379" s="61">
        <v>5972</v>
      </c>
      <c r="K379" s="61">
        <v>5782</v>
      </c>
      <c r="L379" s="61">
        <v>6235</v>
      </c>
      <c r="M379" s="61">
        <v>5264</v>
      </c>
      <c r="N379" s="61">
        <f>SUM(N376:N378)*0.0765</f>
        <v>6298.1685</v>
      </c>
      <c r="O379" s="61">
        <v>6909</v>
      </c>
      <c r="P379" s="61">
        <f>SUM(P376:P378)*0.0765</f>
        <v>6550.3125</v>
      </c>
      <c r="Q379" s="61">
        <v>6949</v>
      </c>
      <c r="R379" s="61">
        <f>SUM(R376:R378)*0.0765</f>
        <v>6807.429</v>
      </c>
      <c r="S379" s="61">
        <v>7627</v>
      </c>
      <c r="T379" s="61">
        <f>SUM(T376:T378)*0.0765</f>
        <v>7233.228</v>
      </c>
      <c r="U379" s="61">
        <v>7477</v>
      </c>
      <c r="V379" s="61">
        <f>SUM(V376:V378)*0.0765</f>
        <v>6762.9825</v>
      </c>
      <c r="W379" s="61">
        <f>SUM(W376:W378)*0.0765</f>
        <v>6800.238</v>
      </c>
      <c r="X379" s="61">
        <f>SUM(X376:X378)*0.0765</f>
        <v>7003.422</v>
      </c>
      <c r="Y379" s="29">
        <f t="shared" si="271"/>
        <v>240.4394999999995</v>
      </c>
      <c r="Z379" s="30">
        <f t="shared" si="272"/>
        <v>0.03555228776652897</v>
      </c>
    </row>
    <row r="380" spans="1:26" ht="12.75">
      <c r="A380" s="39"/>
      <c r="B380" s="26" t="s">
        <v>105</v>
      </c>
      <c r="C380" s="31">
        <f aca="true" t="shared" si="273" ref="C380:H380">SUM(C376:C379)</f>
        <v>63161</v>
      </c>
      <c r="D380" s="31">
        <f t="shared" si="273"/>
        <v>74232</v>
      </c>
      <c r="E380" s="59">
        <f t="shared" si="273"/>
        <v>75735</v>
      </c>
      <c r="F380" s="59">
        <f t="shared" si="273"/>
        <v>78052.709</v>
      </c>
      <c r="G380" s="59">
        <f>SUM(G376:G379)</f>
        <v>76800</v>
      </c>
      <c r="H380" s="59">
        <f t="shared" si="273"/>
        <v>81574</v>
      </c>
      <c r="I380" s="59">
        <f aca="true" t="shared" si="274" ref="I380:Q380">SUM(I376:I379)</f>
        <v>74982</v>
      </c>
      <c r="J380" s="59">
        <f t="shared" si="274"/>
        <v>84182</v>
      </c>
      <c r="K380" s="59">
        <f t="shared" si="274"/>
        <v>79586</v>
      </c>
      <c r="L380" s="59">
        <f t="shared" si="274"/>
        <v>87734</v>
      </c>
      <c r="M380" s="59">
        <f t="shared" si="274"/>
        <v>72392</v>
      </c>
      <c r="N380" s="59">
        <f t="shared" si="274"/>
        <v>88627.1685</v>
      </c>
      <c r="O380" s="59">
        <f t="shared" si="274"/>
        <v>98606</v>
      </c>
      <c r="P380" s="59">
        <f t="shared" si="274"/>
        <v>92175.3125</v>
      </c>
      <c r="Q380" s="59">
        <f t="shared" si="274"/>
        <v>89910</v>
      </c>
      <c r="R380" s="59">
        <f aca="true" t="shared" si="275" ref="R380:X380">SUM(R376:R379)</f>
        <v>95793.429</v>
      </c>
      <c r="S380" s="59">
        <f t="shared" si="275"/>
        <v>94866</v>
      </c>
      <c r="T380" s="59">
        <f t="shared" si="275"/>
        <v>101785.228</v>
      </c>
      <c r="U380" s="59">
        <f t="shared" si="275"/>
        <v>91972</v>
      </c>
      <c r="V380" s="59">
        <f t="shared" si="275"/>
        <v>95167.9825</v>
      </c>
      <c r="W380" s="59">
        <f t="shared" si="275"/>
        <v>95692.238</v>
      </c>
      <c r="X380" s="59">
        <f t="shared" si="275"/>
        <v>98551.422</v>
      </c>
      <c r="Y380" s="31">
        <f t="shared" si="271"/>
        <v>3383.4395000000077</v>
      </c>
      <c r="Z380" s="32">
        <f t="shared" si="272"/>
        <v>0.03555228776652913</v>
      </c>
    </row>
    <row r="381" spans="1:26" ht="12.75">
      <c r="A381" s="35">
        <v>2002</v>
      </c>
      <c r="B381" s="26" t="s">
        <v>70</v>
      </c>
      <c r="C381" s="29">
        <v>6812</v>
      </c>
      <c r="D381" s="29">
        <v>6500</v>
      </c>
      <c r="E381" s="29">
        <v>6123</v>
      </c>
      <c r="F381" s="29">
        <v>6500</v>
      </c>
      <c r="G381" s="29">
        <v>6256</v>
      </c>
      <c r="H381" s="29">
        <v>6500</v>
      </c>
      <c r="I381" s="60">
        <v>6091</v>
      </c>
      <c r="J381" s="60">
        <v>6500</v>
      </c>
      <c r="K381" s="60">
        <v>5663</v>
      </c>
      <c r="L381" s="60">
        <v>6500</v>
      </c>
      <c r="M381" s="60">
        <v>5436</v>
      </c>
      <c r="N381" s="60">
        <v>7475</v>
      </c>
      <c r="O381" s="60">
        <v>5486</v>
      </c>
      <c r="P381" s="60">
        <v>7000</v>
      </c>
      <c r="Q381" s="60">
        <v>5541</v>
      </c>
      <c r="R381" s="60">
        <v>7000</v>
      </c>
      <c r="S381" s="60">
        <v>3703</v>
      </c>
      <c r="T381" s="60">
        <v>7420</v>
      </c>
      <c r="U381" s="60">
        <v>3266</v>
      </c>
      <c r="V381" s="60">
        <v>7420</v>
      </c>
      <c r="W381" s="60">
        <v>7420</v>
      </c>
      <c r="X381" s="60">
        <v>7420</v>
      </c>
      <c r="Y381" s="29">
        <f t="shared" si="271"/>
        <v>0</v>
      </c>
      <c r="Z381" s="30">
        <f t="shared" si="272"/>
        <v>0</v>
      </c>
    </row>
    <row r="382" spans="1:26" ht="12.75">
      <c r="A382" s="35">
        <v>2003</v>
      </c>
      <c r="B382" s="26" t="s">
        <v>71</v>
      </c>
      <c r="C382" s="29">
        <v>825</v>
      </c>
      <c r="D382" s="29">
        <v>900</v>
      </c>
      <c r="E382" s="29">
        <v>793</v>
      </c>
      <c r="F382" s="29">
        <v>900</v>
      </c>
      <c r="G382" s="29">
        <v>1111</v>
      </c>
      <c r="H382" s="29">
        <v>900</v>
      </c>
      <c r="I382" s="60">
        <v>2351</v>
      </c>
      <c r="J382" s="60">
        <v>900</v>
      </c>
      <c r="K382" s="60">
        <v>650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29">
        <f t="shared" si="271"/>
        <v>0</v>
      </c>
      <c r="Z382" s="30"/>
    </row>
    <row r="383" spans="1:26" ht="12.75">
      <c r="A383" s="35">
        <v>2004</v>
      </c>
      <c r="B383" s="26" t="s">
        <v>203</v>
      </c>
      <c r="C383" s="29"/>
      <c r="D383" s="29"/>
      <c r="E383" s="29"/>
      <c r="F383" s="29"/>
      <c r="G383" s="29"/>
      <c r="H383" s="2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>
        <v>2000</v>
      </c>
      <c r="W383" s="60">
        <v>2000</v>
      </c>
      <c r="X383" s="60">
        <v>2000</v>
      </c>
      <c r="Y383" s="29">
        <f t="shared" si="271"/>
        <v>0</v>
      </c>
      <c r="Z383" s="30">
        <f t="shared" si="272"/>
        <v>0</v>
      </c>
    </row>
    <row r="384" spans="1:26" ht="12.75">
      <c r="A384" s="35">
        <v>2012</v>
      </c>
      <c r="B384" s="26" t="s">
        <v>204</v>
      </c>
      <c r="C384" s="29">
        <v>294136</v>
      </c>
      <c r="D384" s="29">
        <v>369470</v>
      </c>
      <c r="E384" s="29">
        <v>353430</v>
      </c>
      <c r="F384" s="29">
        <v>383370</v>
      </c>
      <c r="G384" s="29">
        <v>350875</v>
      </c>
      <c r="H384" s="29">
        <v>402950</v>
      </c>
      <c r="I384" s="60">
        <v>411320</v>
      </c>
      <c r="J384" s="60">
        <v>489700</v>
      </c>
      <c r="K384" s="60">
        <v>490759</v>
      </c>
      <c r="L384" s="60">
        <v>625000</v>
      </c>
      <c r="M384" s="60">
        <v>601187</v>
      </c>
      <c r="N384" s="60">
        <v>603650</v>
      </c>
      <c r="O384" s="60">
        <v>621043</v>
      </c>
      <c r="P384" s="60">
        <v>605950</v>
      </c>
      <c r="Q384" s="60">
        <v>604718</v>
      </c>
      <c r="R384" s="60">
        <v>617700</v>
      </c>
      <c r="S384" s="60">
        <v>598435</v>
      </c>
      <c r="T384" s="60">
        <v>621950</v>
      </c>
      <c r="U384" s="60">
        <v>595512</v>
      </c>
      <c r="V384" s="60">
        <v>664684</v>
      </c>
      <c r="W384" s="60">
        <v>615000</v>
      </c>
      <c r="X384" s="60">
        <v>591200</v>
      </c>
      <c r="Y384" s="29">
        <f t="shared" si="271"/>
        <v>-73484</v>
      </c>
      <c r="Z384" s="30">
        <f t="shared" si="272"/>
        <v>-0.11055478994529731</v>
      </c>
    </row>
    <row r="385" spans="1:26" ht="12.75">
      <c r="A385" s="35">
        <v>2014</v>
      </c>
      <c r="B385" s="26" t="s">
        <v>205</v>
      </c>
      <c r="C385" s="29">
        <v>88971</v>
      </c>
      <c r="D385" s="29">
        <v>76125</v>
      </c>
      <c r="E385" s="29">
        <v>90749</v>
      </c>
      <c r="F385" s="29">
        <v>77225</v>
      </c>
      <c r="G385" s="29">
        <v>71845</v>
      </c>
      <c r="H385" s="29">
        <v>76500</v>
      </c>
      <c r="I385" s="60">
        <v>57910</v>
      </c>
      <c r="J385" s="60">
        <v>81500</v>
      </c>
      <c r="K385" s="60">
        <v>56156</v>
      </c>
      <c r="L385" s="60">
        <v>84000</v>
      </c>
      <c r="M385" s="60">
        <v>61755</v>
      </c>
      <c r="N385" s="60">
        <v>65000</v>
      </c>
      <c r="O385" s="60">
        <v>40760</v>
      </c>
      <c r="P385" s="60">
        <v>65000</v>
      </c>
      <c r="Q385" s="60">
        <v>66354</v>
      </c>
      <c r="R385" s="60">
        <v>64850</v>
      </c>
      <c r="S385" s="60">
        <v>35861</v>
      </c>
      <c r="T385" s="60">
        <v>40871</v>
      </c>
      <c r="U385" s="60">
        <v>30028</v>
      </c>
      <c r="V385" s="60">
        <v>38521</v>
      </c>
      <c r="W385" s="60">
        <v>35000</v>
      </c>
      <c r="X385" s="60">
        <v>38544</v>
      </c>
      <c r="Y385" s="29">
        <f t="shared" si="271"/>
        <v>23</v>
      </c>
      <c r="Z385" s="30">
        <f t="shared" si="272"/>
        <v>0.0005970769190830975</v>
      </c>
    </row>
    <row r="386" spans="1:26" ht="12.75">
      <c r="A386" s="35">
        <v>2015</v>
      </c>
      <c r="B386" s="26" t="s">
        <v>206</v>
      </c>
      <c r="C386" s="29">
        <v>411</v>
      </c>
      <c r="D386" s="29">
        <v>500</v>
      </c>
      <c r="E386" s="29">
        <v>386</v>
      </c>
      <c r="F386" s="29">
        <v>500</v>
      </c>
      <c r="G386" s="29">
        <v>203</v>
      </c>
      <c r="H386" s="29">
        <v>500</v>
      </c>
      <c r="I386" s="60">
        <v>10</v>
      </c>
      <c r="J386" s="60">
        <v>500</v>
      </c>
      <c r="K386" s="60">
        <v>0</v>
      </c>
      <c r="L386" s="60">
        <v>0</v>
      </c>
      <c r="M386" s="60">
        <v>0</v>
      </c>
      <c r="N386" s="60">
        <v>18750</v>
      </c>
      <c r="O386" s="60">
        <v>18571</v>
      </c>
      <c r="P386" s="60">
        <v>24000</v>
      </c>
      <c r="Q386" s="60">
        <v>25657</v>
      </c>
      <c r="R386" s="60">
        <v>24000</v>
      </c>
      <c r="S386" s="60">
        <v>18078</v>
      </c>
      <c r="T386" s="60">
        <v>24000</v>
      </c>
      <c r="U386" s="60">
        <v>16883</v>
      </c>
      <c r="V386" s="60">
        <v>22300</v>
      </c>
      <c r="W386" s="60">
        <v>16000</v>
      </c>
      <c r="X386" s="60">
        <v>15800</v>
      </c>
      <c r="Y386" s="29">
        <f t="shared" si="271"/>
        <v>-6500</v>
      </c>
      <c r="Z386" s="30">
        <f t="shared" si="272"/>
        <v>-0.2914798206278027</v>
      </c>
    </row>
    <row r="387" spans="1:26" ht="12.75">
      <c r="A387" s="35">
        <v>2021</v>
      </c>
      <c r="B387" s="26" t="s">
        <v>82</v>
      </c>
      <c r="C387" s="29">
        <v>1346</v>
      </c>
      <c r="D387" s="29">
        <v>15000</v>
      </c>
      <c r="E387" s="29">
        <v>17741</v>
      </c>
      <c r="F387" s="29">
        <v>15000</v>
      </c>
      <c r="G387" s="29">
        <v>13069</v>
      </c>
      <c r="H387" s="29">
        <v>9000</v>
      </c>
      <c r="I387" s="60">
        <v>6970</v>
      </c>
      <c r="J387" s="60">
        <v>9000</v>
      </c>
      <c r="K387" s="60">
        <v>7880</v>
      </c>
      <c r="L387" s="60">
        <v>9000</v>
      </c>
      <c r="M387" s="60">
        <v>8261</v>
      </c>
      <c r="N387" s="60">
        <v>9000</v>
      </c>
      <c r="O387" s="60">
        <v>9120</v>
      </c>
      <c r="P387" s="60">
        <v>9000</v>
      </c>
      <c r="Q387" s="60">
        <v>11248</v>
      </c>
      <c r="R387" s="60">
        <v>10000</v>
      </c>
      <c r="S387" s="60">
        <v>8500</v>
      </c>
      <c r="T387" s="60">
        <v>13000</v>
      </c>
      <c r="U387" s="60">
        <v>10667</v>
      </c>
      <c r="V387" s="60">
        <v>300</v>
      </c>
      <c r="W387" s="60">
        <v>150</v>
      </c>
      <c r="X387" s="60">
        <v>300</v>
      </c>
      <c r="Y387" s="29">
        <f t="shared" si="271"/>
        <v>0</v>
      </c>
      <c r="Z387" s="30">
        <f t="shared" si="272"/>
        <v>0</v>
      </c>
    </row>
    <row r="388" spans="1:26" ht="12.75">
      <c r="A388" s="35">
        <v>2022</v>
      </c>
      <c r="B388" s="26" t="s">
        <v>184</v>
      </c>
      <c r="C388" s="29">
        <v>570</v>
      </c>
      <c r="D388" s="29">
        <v>635</v>
      </c>
      <c r="E388" s="29">
        <v>572</v>
      </c>
      <c r="F388" s="29">
        <v>635</v>
      </c>
      <c r="G388" s="29">
        <v>840</v>
      </c>
      <c r="H388" s="29">
        <v>635</v>
      </c>
      <c r="I388" s="60">
        <v>525</v>
      </c>
      <c r="J388" s="60">
        <v>635</v>
      </c>
      <c r="K388" s="60">
        <v>635</v>
      </c>
      <c r="L388" s="60">
        <v>700</v>
      </c>
      <c r="M388" s="60">
        <v>684</v>
      </c>
      <c r="N388" s="60">
        <v>700</v>
      </c>
      <c r="O388" s="60">
        <v>763</v>
      </c>
      <c r="P388" s="60">
        <v>1080</v>
      </c>
      <c r="Q388" s="60">
        <v>1151</v>
      </c>
      <c r="R388" s="60">
        <v>1080</v>
      </c>
      <c r="S388" s="60">
        <v>1532</v>
      </c>
      <c r="T388" s="60">
        <v>1085</v>
      </c>
      <c r="U388" s="60">
        <v>1085</v>
      </c>
      <c r="V388" s="60">
        <v>1085</v>
      </c>
      <c r="W388" s="60">
        <v>1085</v>
      </c>
      <c r="X388" s="60">
        <v>1085</v>
      </c>
      <c r="Y388" s="29">
        <f t="shared" si="271"/>
        <v>0</v>
      </c>
      <c r="Z388" s="30">
        <f t="shared" si="272"/>
        <v>0</v>
      </c>
    </row>
    <row r="389" spans="1:26" ht="12.75">
      <c r="A389" s="35">
        <v>2032</v>
      </c>
      <c r="B389" s="26" t="s">
        <v>166</v>
      </c>
      <c r="C389" s="29">
        <v>5795</v>
      </c>
      <c r="D389" s="29">
        <v>4000</v>
      </c>
      <c r="E389" s="29">
        <v>3074</v>
      </c>
      <c r="F389" s="29">
        <v>4000</v>
      </c>
      <c r="G389" s="29">
        <v>4984</v>
      </c>
      <c r="H389" s="29">
        <v>4000</v>
      </c>
      <c r="I389" s="60">
        <v>4035</v>
      </c>
      <c r="J389" s="60">
        <v>4000</v>
      </c>
      <c r="K389" s="60">
        <v>6446</v>
      </c>
      <c r="L389" s="60">
        <v>4000</v>
      </c>
      <c r="M389" s="60">
        <v>4018</v>
      </c>
      <c r="N389" s="60">
        <v>4000</v>
      </c>
      <c r="O389" s="60">
        <v>3881</v>
      </c>
      <c r="P389" s="60">
        <v>4000</v>
      </c>
      <c r="Q389" s="60">
        <v>4786</v>
      </c>
      <c r="R389" s="60">
        <v>4000</v>
      </c>
      <c r="S389" s="60">
        <v>3991</v>
      </c>
      <c r="T389" s="60">
        <v>4500</v>
      </c>
      <c r="U389" s="60">
        <v>4398</v>
      </c>
      <c r="V389" s="60">
        <v>4500</v>
      </c>
      <c r="W389" s="60">
        <v>5000</v>
      </c>
      <c r="X389" s="60">
        <v>4500</v>
      </c>
      <c r="Y389" s="29">
        <f t="shared" si="271"/>
        <v>0</v>
      </c>
      <c r="Z389" s="30">
        <f t="shared" si="272"/>
        <v>0</v>
      </c>
    </row>
    <row r="390" spans="1:26" ht="12.75">
      <c r="A390" s="35">
        <v>2062</v>
      </c>
      <c r="B390" s="26" t="s">
        <v>207</v>
      </c>
      <c r="C390" s="29">
        <v>518</v>
      </c>
      <c r="D390" s="29">
        <v>500</v>
      </c>
      <c r="E390" s="29">
        <v>403</v>
      </c>
      <c r="F390" s="29">
        <v>500</v>
      </c>
      <c r="G390" s="29">
        <v>512</v>
      </c>
      <c r="H390" s="29">
        <v>500</v>
      </c>
      <c r="I390" s="60">
        <v>486</v>
      </c>
      <c r="J390" s="60">
        <v>500</v>
      </c>
      <c r="K390" s="60">
        <v>375</v>
      </c>
      <c r="L390" s="60">
        <v>500</v>
      </c>
      <c r="M390" s="60">
        <v>446</v>
      </c>
      <c r="N390" s="60">
        <v>500</v>
      </c>
      <c r="O390" s="60">
        <v>330</v>
      </c>
      <c r="P390" s="60">
        <v>500</v>
      </c>
      <c r="Q390" s="60">
        <v>515</v>
      </c>
      <c r="R390" s="60">
        <v>720</v>
      </c>
      <c r="S390" s="60">
        <v>717</v>
      </c>
      <c r="T390" s="60">
        <v>800</v>
      </c>
      <c r="U390" s="60">
        <v>723</v>
      </c>
      <c r="V390" s="60">
        <v>800</v>
      </c>
      <c r="W390" s="60">
        <v>1000</v>
      </c>
      <c r="X390" s="60">
        <v>1080</v>
      </c>
      <c r="Y390" s="29">
        <f t="shared" si="271"/>
        <v>280</v>
      </c>
      <c r="Z390" s="30">
        <f t="shared" si="272"/>
        <v>0.35</v>
      </c>
    </row>
    <row r="391" spans="1:26" ht="12.75">
      <c r="A391" s="35">
        <v>2063</v>
      </c>
      <c r="B391" s="26" t="s">
        <v>208</v>
      </c>
      <c r="C391" s="29">
        <v>1145</v>
      </c>
      <c r="D391" s="29">
        <v>520</v>
      </c>
      <c r="E391" s="29">
        <v>276</v>
      </c>
      <c r="F391" s="29">
        <v>520</v>
      </c>
      <c r="G391" s="29">
        <v>238</v>
      </c>
      <c r="H391" s="29">
        <v>520</v>
      </c>
      <c r="I391" s="60">
        <v>48</v>
      </c>
      <c r="J391" s="60">
        <v>520</v>
      </c>
      <c r="K391" s="60">
        <v>654</v>
      </c>
      <c r="L391" s="60">
        <v>1600</v>
      </c>
      <c r="M391" s="60">
        <v>1142</v>
      </c>
      <c r="N391" s="60">
        <v>1600</v>
      </c>
      <c r="O391" s="60">
        <v>693</v>
      </c>
      <c r="P391" s="60">
        <v>1600</v>
      </c>
      <c r="Q391" s="60">
        <v>396</v>
      </c>
      <c r="R391" s="60">
        <v>1600</v>
      </c>
      <c r="S391" s="60">
        <v>312</v>
      </c>
      <c r="T391" s="60">
        <v>1600</v>
      </c>
      <c r="U391" s="60">
        <v>1001</v>
      </c>
      <c r="V391" s="60">
        <v>1800</v>
      </c>
      <c r="W391" s="60">
        <v>1900</v>
      </c>
      <c r="X391" s="60">
        <v>1800</v>
      </c>
      <c r="Y391" s="29">
        <f t="shared" si="271"/>
        <v>0</v>
      </c>
      <c r="Z391" s="30">
        <f t="shared" si="272"/>
        <v>0</v>
      </c>
    </row>
    <row r="392" spans="1:26" ht="12.75">
      <c r="A392" s="35">
        <v>3002</v>
      </c>
      <c r="B392" s="26" t="s">
        <v>170</v>
      </c>
      <c r="C392" s="29">
        <v>0</v>
      </c>
      <c r="D392" s="29">
        <v>200</v>
      </c>
      <c r="E392" s="29"/>
      <c r="F392" s="29">
        <v>200</v>
      </c>
      <c r="G392" s="29">
        <v>0</v>
      </c>
      <c r="H392" s="29">
        <v>200</v>
      </c>
      <c r="I392" s="60">
        <v>200</v>
      </c>
      <c r="J392" s="60">
        <v>200</v>
      </c>
      <c r="K392" s="60">
        <v>200</v>
      </c>
      <c r="L392" s="60">
        <v>200</v>
      </c>
      <c r="M392" s="60">
        <v>0</v>
      </c>
      <c r="N392" s="60">
        <v>327</v>
      </c>
      <c r="O392" s="60">
        <v>327</v>
      </c>
      <c r="P392" s="60">
        <v>380</v>
      </c>
      <c r="Q392" s="60">
        <v>380</v>
      </c>
      <c r="R392" s="60">
        <v>400</v>
      </c>
      <c r="S392" s="60">
        <v>500</v>
      </c>
      <c r="T392" s="60">
        <v>524</v>
      </c>
      <c r="U392" s="60">
        <v>524</v>
      </c>
      <c r="V392" s="60">
        <v>352</v>
      </c>
      <c r="W392" s="60">
        <v>352</v>
      </c>
      <c r="X392" s="60">
        <v>375</v>
      </c>
      <c r="Y392" s="29">
        <f t="shared" si="271"/>
        <v>23</v>
      </c>
      <c r="Z392" s="30">
        <f t="shared" si="272"/>
        <v>0.06534090909090909</v>
      </c>
    </row>
    <row r="393" spans="1:26" s="8" customFormat="1" ht="12.75">
      <c r="A393" s="35">
        <v>3006</v>
      </c>
      <c r="B393" s="26" t="s">
        <v>120</v>
      </c>
      <c r="C393" s="29">
        <v>1409</v>
      </c>
      <c r="D393" s="29">
        <v>1500</v>
      </c>
      <c r="E393" s="29">
        <v>1571</v>
      </c>
      <c r="F393" s="29">
        <v>1500</v>
      </c>
      <c r="G393" s="29">
        <v>1573</v>
      </c>
      <c r="H393" s="29">
        <v>1500</v>
      </c>
      <c r="I393" s="60">
        <v>1126</v>
      </c>
      <c r="J393" s="60">
        <v>1500</v>
      </c>
      <c r="K393" s="60">
        <v>1344</v>
      </c>
      <c r="L393" s="60">
        <v>1500</v>
      </c>
      <c r="M393" s="60">
        <v>1467</v>
      </c>
      <c r="N393" s="60">
        <v>1500</v>
      </c>
      <c r="O393" s="60">
        <v>1312</v>
      </c>
      <c r="P393" s="60">
        <v>1500</v>
      </c>
      <c r="Q393" s="60">
        <v>1418</v>
      </c>
      <c r="R393" s="60">
        <v>1500</v>
      </c>
      <c r="S393" s="60">
        <v>1380</v>
      </c>
      <c r="T393" s="60">
        <v>1500</v>
      </c>
      <c r="U393" s="60">
        <v>1304</v>
      </c>
      <c r="V393" s="60">
        <v>1500</v>
      </c>
      <c r="W393" s="60">
        <v>1500</v>
      </c>
      <c r="X393" s="60">
        <v>1500</v>
      </c>
      <c r="Y393" s="29">
        <f t="shared" si="271"/>
        <v>0</v>
      </c>
      <c r="Z393" s="30">
        <f t="shared" si="272"/>
        <v>0</v>
      </c>
    </row>
    <row r="394" spans="1:26" s="8" customFormat="1" ht="12.75">
      <c r="A394" s="35">
        <v>3040</v>
      </c>
      <c r="B394" s="26" t="s">
        <v>201</v>
      </c>
      <c r="C394" s="29">
        <v>2794</v>
      </c>
      <c r="D394" s="29">
        <v>2200</v>
      </c>
      <c r="E394" s="29">
        <v>2200</v>
      </c>
      <c r="F394" s="29">
        <v>2200</v>
      </c>
      <c r="G394" s="29">
        <v>0</v>
      </c>
      <c r="H394" s="29">
        <v>2200</v>
      </c>
      <c r="I394" s="60">
        <v>2200</v>
      </c>
      <c r="J394" s="60">
        <v>2200</v>
      </c>
      <c r="K394" s="60">
        <v>2200</v>
      </c>
      <c r="L394" s="60">
        <v>2200</v>
      </c>
      <c r="M394" s="60">
        <v>0</v>
      </c>
      <c r="N394" s="60">
        <v>3450</v>
      </c>
      <c r="O394" s="60">
        <v>3468</v>
      </c>
      <c r="P394" s="60">
        <v>4200</v>
      </c>
      <c r="Q394" s="60">
        <v>4218</v>
      </c>
      <c r="R394" s="60">
        <v>4400</v>
      </c>
      <c r="S394" s="60">
        <v>4400</v>
      </c>
      <c r="T394" s="60">
        <v>6248</v>
      </c>
      <c r="U394" s="60">
        <v>6248</v>
      </c>
      <c r="V394" s="60">
        <v>4374</v>
      </c>
      <c r="W394" s="60">
        <v>4374</v>
      </c>
      <c r="X394" s="60">
        <v>5125</v>
      </c>
      <c r="Y394" s="29">
        <f t="shared" si="271"/>
        <v>751</v>
      </c>
      <c r="Z394" s="30">
        <f t="shared" si="272"/>
        <v>0.17169638774577045</v>
      </c>
    </row>
    <row r="395" spans="1:26" ht="12.75">
      <c r="A395" s="39"/>
      <c r="B395" s="26" t="s">
        <v>113</v>
      </c>
      <c r="C395" s="31">
        <f aca="true" t="shared" si="276" ref="C395:H395">SUM(C381:C394)</f>
        <v>404732</v>
      </c>
      <c r="D395" s="31">
        <f t="shared" si="276"/>
        <v>478050</v>
      </c>
      <c r="E395" s="31">
        <f t="shared" si="276"/>
        <v>477318</v>
      </c>
      <c r="F395" s="31">
        <f>SUM(F381:F394)</f>
        <v>493050</v>
      </c>
      <c r="G395" s="31">
        <f t="shared" si="276"/>
        <v>451506</v>
      </c>
      <c r="H395" s="31">
        <f t="shared" si="276"/>
        <v>505905</v>
      </c>
      <c r="I395" s="62">
        <f aca="true" t="shared" si="277" ref="I395:Q395">SUM(I381:I394)</f>
        <v>493272</v>
      </c>
      <c r="J395" s="62">
        <f t="shared" si="277"/>
        <v>597655</v>
      </c>
      <c r="K395" s="62">
        <f t="shared" si="277"/>
        <v>572962</v>
      </c>
      <c r="L395" s="62">
        <f t="shared" si="277"/>
        <v>735200</v>
      </c>
      <c r="M395" s="62">
        <f t="shared" si="277"/>
        <v>684396</v>
      </c>
      <c r="N395" s="62">
        <f t="shared" si="277"/>
        <v>715952</v>
      </c>
      <c r="O395" s="62">
        <f t="shared" si="277"/>
        <v>705754</v>
      </c>
      <c r="P395" s="62">
        <f t="shared" si="277"/>
        <v>724210</v>
      </c>
      <c r="Q395" s="62">
        <f t="shared" si="277"/>
        <v>726382</v>
      </c>
      <c r="R395" s="62">
        <f aca="true" t="shared" si="278" ref="R395:X395">SUM(R381:R394)</f>
        <v>737250</v>
      </c>
      <c r="S395" s="62">
        <f t="shared" si="278"/>
        <v>677409</v>
      </c>
      <c r="T395" s="62">
        <f t="shared" si="278"/>
        <v>723498</v>
      </c>
      <c r="U395" s="62">
        <f t="shared" si="278"/>
        <v>671639</v>
      </c>
      <c r="V395" s="62">
        <f t="shared" si="278"/>
        <v>749636</v>
      </c>
      <c r="W395" s="62">
        <f t="shared" si="278"/>
        <v>690781</v>
      </c>
      <c r="X395" s="62">
        <f t="shared" si="278"/>
        <v>670729</v>
      </c>
      <c r="Y395" s="31">
        <f t="shared" si="271"/>
        <v>-78907</v>
      </c>
      <c r="Z395" s="32">
        <f t="shared" si="272"/>
        <v>-0.10526041972370591</v>
      </c>
    </row>
    <row r="396" spans="1:26" ht="12.75">
      <c r="A396" s="39">
        <v>320</v>
      </c>
      <c r="B396" s="26" t="s">
        <v>202</v>
      </c>
      <c r="C396" s="34">
        <f>SUM(C380+C395)</f>
        <v>467893</v>
      </c>
      <c r="D396" s="34">
        <f>SUM(D380+D395)</f>
        <v>552282</v>
      </c>
      <c r="E396" s="34">
        <f>SUM(E380+E395)</f>
        <v>553053</v>
      </c>
      <c r="F396" s="34">
        <f>SUM(F380+F395)</f>
        <v>571102.709</v>
      </c>
      <c r="G396" s="34">
        <f>SUM(G395+G380)</f>
        <v>528306</v>
      </c>
      <c r="H396" s="34">
        <f aca="true" t="shared" si="279" ref="H396:Q396">SUM(H380+H395)</f>
        <v>587479</v>
      </c>
      <c r="I396" s="34">
        <f t="shared" si="279"/>
        <v>568254</v>
      </c>
      <c r="J396" s="34">
        <f t="shared" si="279"/>
        <v>681837</v>
      </c>
      <c r="K396" s="34">
        <f t="shared" si="279"/>
        <v>652548</v>
      </c>
      <c r="L396" s="34">
        <f t="shared" si="279"/>
        <v>822934</v>
      </c>
      <c r="M396" s="34">
        <f t="shared" si="279"/>
        <v>756788</v>
      </c>
      <c r="N396" s="34">
        <f t="shared" si="279"/>
        <v>804579.1685</v>
      </c>
      <c r="O396" s="34">
        <f t="shared" si="279"/>
        <v>804360</v>
      </c>
      <c r="P396" s="34">
        <f t="shared" si="279"/>
        <v>816385.3125</v>
      </c>
      <c r="Q396" s="34">
        <f t="shared" si="279"/>
        <v>816292</v>
      </c>
      <c r="R396" s="34">
        <f aca="true" t="shared" si="280" ref="R396:X396">SUM(R380+R395)</f>
        <v>833043.429</v>
      </c>
      <c r="S396" s="34">
        <f t="shared" si="280"/>
        <v>772275</v>
      </c>
      <c r="T396" s="34">
        <f t="shared" si="280"/>
        <v>825283.228</v>
      </c>
      <c r="U396" s="34">
        <f t="shared" si="280"/>
        <v>763611</v>
      </c>
      <c r="V396" s="34">
        <f t="shared" si="280"/>
        <v>844803.9825</v>
      </c>
      <c r="W396" s="34">
        <f t="shared" si="280"/>
        <v>786473.238</v>
      </c>
      <c r="X396" s="34">
        <f t="shared" si="280"/>
        <v>769280.422</v>
      </c>
      <c r="Y396" s="31">
        <f t="shared" si="271"/>
        <v>-75523.56050000002</v>
      </c>
      <c r="Z396" s="32">
        <f t="shared" si="272"/>
        <v>-0.08939773256809903</v>
      </c>
    </row>
    <row r="397" spans="1:26" ht="12.75">
      <c r="A397" s="1">
        <v>410</v>
      </c>
      <c r="B397" s="2" t="s">
        <v>45</v>
      </c>
      <c r="C397" s="1" t="s">
        <v>1</v>
      </c>
      <c r="D397" s="3" t="s">
        <v>2</v>
      </c>
      <c r="E397" s="3" t="s">
        <v>1</v>
      </c>
      <c r="F397" s="3" t="s">
        <v>2</v>
      </c>
      <c r="G397" s="3" t="s">
        <v>1</v>
      </c>
      <c r="H397" s="3" t="s">
        <v>2</v>
      </c>
      <c r="I397" s="3" t="s">
        <v>1</v>
      </c>
      <c r="J397" s="3" t="s">
        <v>2</v>
      </c>
      <c r="K397" s="3" t="s">
        <v>1</v>
      </c>
      <c r="L397" s="3" t="s">
        <v>2</v>
      </c>
      <c r="M397" s="3" t="s">
        <v>1</v>
      </c>
      <c r="N397" s="3" t="s">
        <v>2</v>
      </c>
      <c r="O397" s="3" t="s">
        <v>1</v>
      </c>
      <c r="P397" s="3" t="s">
        <v>2</v>
      </c>
      <c r="Q397" s="3" t="s">
        <v>3</v>
      </c>
      <c r="R397" s="3" t="s">
        <v>2</v>
      </c>
      <c r="S397" s="3" t="s">
        <v>1</v>
      </c>
      <c r="T397" s="3" t="s">
        <v>2</v>
      </c>
      <c r="U397" s="3" t="s">
        <v>3</v>
      </c>
      <c r="V397" s="3" t="s">
        <v>2</v>
      </c>
      <c r="W397" s="3" t="s">
        <v>267</v>
      </c>
      <c r="X397" s="3" t="s">
        <v>2</v>
      </c>
      <c r="Y397" s="3" t="s">
        <v>4</v>
      </c>
      <c r="Z397" s="3" t="s">
        <v>5</v>
      </c>
    </row>
    <row r="398" spans="1:26" ht="12.75">
      <c r="A398" s="1"/>
      <c r="B398" s="2"/>
      <c r="C398" s="1" t="s">
        <v>6</v>
      </c>
      <c r="D398" s="3" t="s">
        <v>7</v>
      </c>
      <c r="E398" s="3" t="s">
        <v>7</v>
      </c>
      <c r="F398" s="3" t="s">
        <v>8</v>
      </c>
      <c r="G398" s="3" t="s">
        <v>8</v>
      </c>
      <c r="H398" s="3" t="s">
        <v>9</v>
      </c>
      <c r="I398" s="3" t="s">
        <v>9</v>
      </c>
      <c r="J398" s="3" t="s">
        <v>10</v>
      </c>
      <c r="K398" s="3" t="s">
        <v>10</v>
      </c>
      <c r="L398" s="3" t="s">
        <v>11</v>
      </c>
      <c r="M398" s="3" t="s">
        <v>11</v>
      </c>
      <c r="N398" s="3" t="s">
        <v>12</v>
      </c>
      <c r="O398" s="3" t="s">
        <v>13</v>
      </c>
      <c r="P398" s="3" t="s">
        <v>14</v>
      </c>
      <c r="Q398" s="3" t="s">
        <v>14</v>
      </c>
      <c r="R398" s="3" t="s">
        <v>15</v>
      </c>
      <c r="S398" s="3" t="s">
        <v>16</v>
      </c>
      <c r="T398" s="3" t="s">
        <v>17</v>
      </c>
      <c r="U398" s="3" t="s">
        <v>17</v>
      </c>
      <c r="V398" s="3" t="s">
        <v>18</v>
      </c>
      <c r="W398" s="3" t="s">
        <v>18</v>
      </c>
      <c r="X398" s="3" t="s">
        <v>264</v>
      </c>
      <c r="Y398" s="3" t="s">
        <v>266</v>
      </c>
      <c r="Z398" s="3" t="s">
        <v>266</v>
      </c>
    </row>
    <row r="399" spans="1:26" ht="12.75">
      <c r="A399" s="35">
        <v>2100</v>
      </c>
      <c r="B399" s="26" t="s">
        <v>209</v>
      </c>
      <c r="C399" s="27"/>
      <c r="D399" s="28"/>
      <c r="E399" s="27"/>
      <c r="F399" s="27"/>
      <c r="G399" s="63">
        <v>0</v>
      </c>
      <c r="H399" s="29">
        <v>3250</v>
      </c>
      <c r="I399" s="29">
        <v>3250</v>
      </c>
      <c r="J399" s="29">
        <v>3250</v>
      </c>
      <c r="K399" s="29">
        <v>3250</v>
      </c>
      <c r="L399" s="29">
        <v>3250</v>
      </c>
      <c r="M399" s="29">
        <v>3250</v>
      </c>
      <c r="N399" s="29">
        <v>3250</v>
      </c>
      <c r="O399" s="29">
        <v>3250</v>
      </c>
      <c r="P399" s="29">
        <v>3250</v>
      </c>
      <c r="Q399" s="29">
        <v>3250</v>
      </c>
      <c r="R399" s="29">
        <f>SUM(P399*1.03)</f>
        <v>3347.5</v>
      </c>
      <c r="S399" s="29">
        <f aca="true" t="shared" si="281" ref="S399:U411">SUM(Q399*1.03)</f>
        <v>3347.5</v>
      </c>
      <c r="T399" s="29">
        <f t="shared" si="281"/>
        <v>3447.925</v>
      </c>
      <c r="U399" s="29">
        <v>3448</v>
      </c>
      <c r="V399" s="29">
        <f>SUM(T399*1)</f>
        <v>3447.925</v>
      </c>
      <c r="W399" s="29">
        <f>SUM(U399*1)</f>
        <v>3448</v>
      </c>
      <c r="X399" s="29">
        <f aca="true" t="shared" si="282" ref="X399:X413">SUM(V399*1)</f>
        <v>3447.925</v>
      </c>
      <c r="Y399" s="28">
        <f>SUM(X399-V399)</f>
        <v>0</v>
      </c>
      <c r="Z399" s="45">
        <f>SUM(Y399/V399)</f>
        <v>0</v>
      </c>
    </row>
    <row r="400" spans="1:26" ht="12.75">
      <c r="A400" s="35">
        <v>2100</v>
      </c>
      <c r="B400" s="26" t="s">
        <v>210</v>
      </c>
      <c r="C400" s="29">
        <v>5000</v>
      </c>
      <c r="D400" s="29">
        <v>5000</v>
      </c>
      <c r="E400" s="29">
        <v>5000</v>
      </c>
      <c r="F400" s="29">
        <v>5000</v>
      </c>
      <c r="G400" s="29">
        <v>5000</v>
      </c>
      <c r="H400" s="29">
        <v>1750</v>
      </c>
      <c r="I400" s="29">
        <v>1750</v>
      </c>
      <c r="J400" s="29">
        <v>1750</v>
      </c>
      <c r="K400" s="29">
        <v>1750</v>
      </c>
      <c r="L400" s="29">
        <v>1750</v>
      </c>
      <c r="M400" s="29">
        <v>1750</v>
      </c>
      <c r="N400" s="29">
        <v>1750</v>
      </c>
      <c r="O400" s="29">
        <v>1750</v>
      </c>
      <c r="P400" s="29">
        <v>1750</v>
      </c>
      <c r="Q400" s="29">
        <v>1750</v>
      </c>
      <c r="R400" s="29">
        <f aca="true" t="shared" si="283" ref="R400:R411">SUM(P400*1.03)</f>
        <v>1802.5</v>
      </c>
      <c r="S400" s="29">
        <f t="shared" si="281"/>
        <v>1802.5</v>
      </c>
      <c r="T400" s="29">
        <f t="shared" si="281"/>
        <v>1856.575</v>
      </c>
      <c r="U400" s="29">
        <f t="shared" si="281"/>
        <v>1856.575</v>
      </c>
      <c r="V400" s="29">
        <f aca="true" t="shared" si="284" ref="V400:W413">SUM(T400*1)</f>
        <v>1856.575</v>
      </c>
      <c r="W400" s="29">
        <f t="shared" si="284"/>
        <v>1856.575</v>
      </c>
      <c r="X400" s="29">
        <f t="shared" si="282"/>
        <v>1856.575</v>
      </c>
      <c r="Y400" s="28">
        <f aca="true" t="shared" si="285" ref="Y400:Y415">SUM(X400-V400)</f>
        <v>0</v>
      </c>
      <c r="Z400" s="45">
        <f aca="true" t="shared" si="286" ref="Z400:Z415">SUM(Y400/V400)</f>
        <v>0</v>
      </c>
    </row>
    <row r="401" spans="1:26" ht="12.75">
      <c r="A401" s="35">
        <v>2101</v>
      </c>
      <c r="B401" s="26" t="s">
        <v>211</v>
      </c>
      <c r="C401" s="29">
        <v>1000</v>
      </c>
      <c r="D401" s="29">
        <v>1000</v>
      </c>
      <c r="E401" s="29">
        <v>1000</v>
      </c>
      <c r="F401" s="29">
        <v>1000</v>
      </c>
      <c r="G401" s="29">
        <v>1000</v>
      </c>
      <c r="H401" s="29">
        <v>1000</v>
      </c>
      <c r="I401" s="29">
        <v>1000</v>
      </c>
      <c r="J401" s="29">
        <v>1000</v>
      </c>
      <c r="K401" s="29">
        <v>1000</v>
      </c>
      <c r="L401" s="29">
        <v>1000</v>
      </c>
      <c r="M401" s="29">
        <v>1000</v>
      </c>
      <c r="N401" s="29">
        <v>1000</v>
      </c>
      <c r="O401" s="29">
        <v>1000</v>
      </c>
      <c r="P401" s="29">
        <v>1000</v>
      </c>
      <c r="Q401" s="29">
        <v>1000</v>
      </c>
      <c r="R401" s="29">
        <f t="shared" si="283"/>
        <v>1030</v>
      </c>
      <c r="S401" s="29">
        <v>1000</v>
      </c>
      <c r="T401" s="29">
        <f t="shared" si="281"/>
        <v>1060.9</v>
      </c>
      <c r="U401" s="29">
        <v>1061</v>
      </c>
      <c r="V401" s="29">
        <f t="shared" si="284"/>
        <v>1060.9</v>
      </c>
      <c r="W401" s="29">
        <f t="shared" si="284"/>
        <v>1061</v>
      </c>
      <c r="X401" s="29">
        <f t="shared" si="282"/>
        <v>1060.9</v>
      </c>
      <c r="Y401" s="28">
        <f t="shared" si="285"/>
        <v>0</v>
      </c>
      <c r="Z401" s="45">
        <f t="shared" si="286"/>
        <v>0</v>
      </c>
    </row>
    <row r="402" spans="1:26" ht="12.75">
      <c r="A402" s="35">
        <v>2103</v>
      </c>
      <c r="B402" s="26" t="s">
        <v>212</v>
      </c>
      <c r="C402" s="29">
        <v>4000</v>
      </c>
      <c r="D402" s="29">
        <v>4000</v>
      </c>
      <c r="E402" s="29">
        <v>4000</v>
      </c>
      <c r="F402" s="29">
        <v>4000</v>
      </c>
      <c r="G402" s="29">
        <v>4000</v>
      </c>
      <c r="H402" s="29">
        <v>4000</v>
      </c>
      <c r="I402" s="29">
        <v>4000</v>
      </c>
      <c r="J402" s="29">
        <v>4000</v>
      </c>
      <c r="K402" s="29">
        <v>4000</v>
      </c>
      <c r="L402" s="29">
        <v>4000</v>
      </c>
      <c r="M402" s="29">
        <v>4000</v>
      </c>
      <c r="N402" s="29">
        <v>4000</v>
      </c>
      <c r="O402" s="29">
        <v>4000</v>
      </c>
      <c r="P402" s="29">
        <v>4000</v>
      </c>
      <c r="Q402" s="29">
        <v>4000</v>
      </c>
      <c r="R402" s="29">
        <f t="shared" si="283"/>
        <v>4120</v>
      </c>
      <c r="S402" s="29">
        <f t="shared" si="281"/>
        <v>4120</v>
      </c>
      <c r="T402" s="29">
        <f t="shared" si="281"/>
        <v>4243.6</v>
      </c>
      <c r="U402" s="29">
        <f t="shared" si="281"/>
        <v>4243.6</v>
      </c>
      <c r="V402" s="29">
        <f t="shared" si="284"/>
        <v>4243.6</v>
      </c>
      <c r="W402" s="29">
        <f t="shared" si="284"/>
        <v>4243.6</v>
      </c>
      <c r="X402" s="29">
        <f t="shared" si="282"/>
        <v>4243.6</v>
      </c>
      <c r="Y402" s="28">
        <f t="shared" si="285"/>
        <v>0</v>
      </c>
      <c r="Z402" s="45">
        <f t="shared" si="286"/>
        <v>0</v>
      </c>
    </row>
    <row r="403" spans="1:26" ht="12.75">
      <c r="A403" s="35">
        <v>2104</v>
      </c>
      <c r="B403" s="26" t="s">
        <v>213</v>
      </c>
      <c r="C403" s="29">
        <v>0</v>
      </c>
      <c r="D403" s="29">
        <v>1000</v>
      </c>
      <c r="E403" s="29">
        <v>1000</v>
      </c>
      <c r="F403" s="29">
        <v>1000</v>
      </c>
      <c r="G403" s="29">
        <v>1000</v>
      </c>
      <c r="H403" s="29">
        <v>1000</v>
      </c>
      <c r="I403" s="29">
        <v>1000</v>
      </c>
      <c r="J403" s="29">
        <v>1000</v>
      </c>
      <c r="K403" s="29">
        <v>1000</v>
      </c>
      <c r="L403" s="29">
        <v>1000</v>
      </c>
      <c r="M403" s="29">
        <v>1000</v>
      </c>
      <c r="N403" s="29">
        <v>1000</v>
      </c>
      <c r="O403" s="29">
        <v>1000</v>
      </c>
      <c r="P403" s="29">
        <v>1000</v>
      </c>
      <c r="Q403" s="29">
        <v>1000</v>
      </c>
      <c r="R403" s="29">
        <f t="shared" si="283"/>
        <v>1030</v>
      </c>
      <c r="S403" s="29">
        <v>1061</v>
      </c>
      <c r="T403" s="29">
        <f t="shared" si="281"/>
        <v>1060.9</v>
      </c>
      <c r="U403" s="29">
        <v>1061</v>
      </c>
      <c r="V403" s="29">
        <f t="shared" si="284"/>
        <v>1060.9</v>
      </c>
      <c r="W403" s="29">
        <f t="shared" si="284"/>
        <v>1061</v>
      </c>
      <c r="X403" s="29">
        <f t="shared" si="282"/>
        <v>1060.9</v>
      </c>
      <c r="Y403" s="28">
        <f t="shared" si="285"/>
        <v>0</v>
      </c>
      <c r="Z403" s="45">
        <f t="shared" si="286"/>
        <v>0</v>
      </c>
    </row>
    <row r="404" spans="1:26" ht="12.75">
      <c r="A404" s="35">
        <v>2106</v>
      </c>
      <c r="B404" s="26" t="s">
        <v>214</v>
      </c>
      <c r="C404" s="29">
        <v>3100</v>
      </c>
      <c r="D404" s="29">
        <v>3600</v>
      </c>
      <c r="E404" s="29">
        <v>3600</v>
      </c>
      <c r="F404" s="29">
        <v>3600</v>
      </c>
      <c r="G404" s="29">
        <v>3600</v>
      </c>
      <c r="H404" s="29">
        <v>3600</v>
      </c>
      <c r="I404" s="29">
        <v>3600</v>
      </c>
      <c r="J404" s="29">
        <v>3600</v>
      </c>
      <c r="K404" s="29">
        <v>3600</v>
      </c>
      <c r="L404" s="29">
        <v>3600</v>
      </c>
      <c r="M404" s="29">
        <v>3600</v>
      </c>
      <c r="N404" s="29">
        <v>3600</v>
      </c>
      <c r="O404" s="29">
        <v>3600</v>
      </c>
      <c r="P404" s="29">
        <v>3600</v>
      </c>
      <c r="Q404" s="29">
        <v>3600</v>
      </c>
      <c r="R404" s="29">
        <f t="shared" si="283"/>
        <v>3708</v>
      </c>
      <c r="S404" s="29">
        <f t="shared" si="281"/>
        <v>3708</v>
      </c>
      <c r="T404" s="29">
        <v>0</v>
      </c>
      <c r="U404" s="29">
        <v>0</v>
      </c>
      <c r="V404" s="29">
        <f t="shared" si="284"/>
        <v>0</v>
      </c>
      <c r="W404" s="29">
        <f t="shared" si="284"/>
        <v>0</v>
      </c>
      <c r="X404" s="29">
        <f t="shared" si="282"/>
        <v>0</v>
      </c>
      <c r="Y404" s="28">
        <f t="shared" si="285"/>
        <v>0</v>
      </c>
      <c r="Z404" s="45"/>
    </row>
    <row r="405" spans="1:26" ht="12.75">
      <c r="A405" s="35">
        <v>2107</v>
      </c>
      <c r="B405" s="26" t="s">
        <v>215</v>
      </c>
      <c r="C405" s="29">
        <v>1000</v>
      </c>
      <c r="D405" s="29">
        <v>1000</v>
      </c>
      <c r="E405" s="29">
        <v>1000</v>
      </c>
      <c r="F405" s="29">
        <v>1000</v>
      </c>
      <c r="G405" s="29">
        <v>1000</v>
      </c>
      <c r="H405" s="29">
        <v>1000</v>
      </c>
      <c r="I405" s="29">
        <v>1000</v>
      </c>
      <c r="J405" s="29">
        <v>1000</v>
      </c>
      <c r="K405" s="29">
        <v>1000</v>
      </c>
      <c r="L405" s="29">
        <v>1000</v>
      </c>
      <c r="M405" s="29">
        <v>1000</v>
      </c>
      <c r="N405" s="29">
        <v>1000</v>
      </c>
      <c r="O405" s="29">
        <v>1000</v>
      </c>
      <c r="P405" s="29">
        <v>1000</v>
      </c>
      <c r="Q405" s="29">
        <v>1000</v>
      </c>
      <c r="R405" s="29">
        <f t="shared" si="283"/>
        <v>1030</v>
      </c>
      <c r="S405" s="29">
        <v>1061</v>
      </c>
      <c r="T405" s="29">
        <f t="shared" si="281"/>
        <v>1060.9</v>
      </c>
      <c r="U405" s="29">
        <v>1061</v>
      </c>
      <c r="V405" s="29">
        <f t="shared" si="284"/>
        <v>1060.9</v>
      </c>
      <c r="W405" s="29">
        <f t="shared" si="284"/>
        <v>1061</v>
      </c>
      <c r="X405" s="29">
        <f t="shared" si="282"/>
        <v>1060.9</v>
      </c>
      <c r="Y405" s="28">
        <f t="shared" si="285"/>
        <v>0</v>
      </c>
      <c r="Z405" s="45">
        <f t="shared" si="286"/>
        <v>0</v>
      </c>
    </row>
    <row r="406" spans="1:26" ht="12.75">
      <c r="A406" s="35">
        <v>2110</v>
      </c>
      <c r="B406" s="26" t="s">
        <v>216</v>
      </c>
      <c r="C406" s="29">
        <v>1050</v>
      </c>
      <c r="D406" s="29">
        <v>1103</v>
      </c>
      <c r="E406" s="29">
        <v>1103</v>
      </c>
      <c r="F406" s="29">
        <v>1103</v>
      </c>
      <c r="G406" s="29">
        <v>1103</v>
      </c>
      <c r="H406" s="29">
        <v>1103</v>
      </c>
      <c r="I406" s="29">
        <v>1103</v>
      </c>
      <c r="J406" s="29">
        <v>1103</v>
      </c>
      <c r="K406" s="29">
        <v>1103</v>
      </c>
      <c r="L406" s="29">
        <v>1103</v>
      </c>
      <c r="M406" s="29">
        <v>1103</v>
      </c>
      <c r="N406" s="29">
        <v>1103</v>
      </c>
      <c r="O406" s="29">
        <v>1103</v>
      </c>
      <c r="P406" s="29">
        <v>1103</v>
      </c>
      <c r="Q406" s="29">
        <v>1103</v>
      </c>
      <c r="R406" s="29">
        <f t="shared" si="283"/>
        <v>1136.09</v>
      </c>
      <c r="S406" s="29">
        <f t="shared" si="281"/>
        <v>1136.09</v>
      </c>
      <c r="T406" s="29">
        <f t="shared" si="281"/>
        <v>1170.1726999999998</v>
      </c>
      <c r="U406" s="29">
        <f t="shared" si="281"/>
        <v>1170.1726999999998</v>
      </c>
      <c r="V406" s="29">
        <f t="shared" si="284"/>
        <v>1170.1726999999998</v>
      </c>
      <c r="W406" s="29">
        <f t="shared" si="284"/>
        <v>1170.1726999999998</v>
      </c>
      <c r="X406" s="29">
        <f t="shared" si="282"/>
        <v>1170.1726999999998</v>
      </c>
      <c r="Y406" s="28">
        <f t="shared" si="285"/>
        <v>0</v>
      </c>
      <c r="Z406" s="45">
        <f t="shared" si="286"/>
        <v>0</v>
      </c>
    </row>
    <row r="407" spans="1:26" ht="12.75">
      <c r="A407" s="35">
        <v>2111</v>
      </c>
      <c r="B407" s="26" t="s">
        <v>217</v>
      </c>
      <c r="C407" s="29">
        <v>1000</v>
      </c>
      <c r="D407" s="29">
        <v>1030</v>
      </c>
      <c r="E407" s="29">
        <v>1030</v>
      </c>
      <c r="F407" s="29">
        <v>1030</v>
      </c>
      <c r="G407" s="29">
        <v>1030</v>
      </c>
      <c r="H407" s="29">
        <v>1030</v>
      </c>
      <c r="I407" s="29">
        <v>1030</v>
      </c>
      <c r="J407" s="29">
        <v>1030</v>
      </c>
      <c r="K407" s="29">
        <v>1030</v>
      </c>
      <c r="L407" s="29">
        <v>1030</v>
      </c>
      <c r="M407" s="29">
        <v>1030</v>
      </c>
      <c r="N407" s="29">
        <v>1030</v>
      </c>
      <c r="O407" s="29">
        <v>1030</v>
      </c>
      <c r="P407" s="29">
        <v>1030</v>
      </c>
      <c r="Q407" s="29">
        <v>1030</v>
      </c>
      <c r="R407" s="29">
        <f t="shared" si="283"/>
        <v>1060.9</v>
      </c>
      <c r="S407" s="29">
        <v>1200</v>
      </c>
      <c r="T407" s="29">
        <v>1200</v>
      </c>
      <c r="U407" s="29">
        <v>1200</v>
      </c>
      <c r="V407" s="29">
        <f t="shared" si="284"/>
        <v>1200</v>
      </c>
      <c r="W407" s="29">
        <f t="shared" si="284"/>
        <v>1200</v>
      </c>
      <c r="X407" s="29">
        <f t="shared" si="282"/>
        <v>1200</v>
      </c>
      <c r="Y407" s="28">
        <f t="shared" si="285"/>
        <v>0</v>
      </c>
      <c r="Z407" s="45">
        <f t="shared" si="286"/>
        <v>0</v>
      </c>
    </row>
    <row r="408" spans="1:26" ht="12.75">
      <c r="A408" s="35">
        <v>2113</v>
      </c>
      <c r="B408" s="26" t="s">
        <v>218</v>
      </c>
      <c r="C408" s="29">
        <v>1000</v>
      </c>
      <c r="D408" s="29">
        <v>1000</v>
      </c>
      <c r="E408" s="29">
        <v>1000</v>
      </c>
      <c r="F408" s="29">
        <v>1000</v>
      </c>
      <c r="G408" s="29">
        <v>1000</v>
      </c>
      <c r="H408" s="29">
        <v>1000</v>
      </c>
      <c r="I408" s="29">
        <v>1000</v>
      </c>
      <c r="J408" s="29">
        <v>1000</v>
      </c>
      <c r="K408" s="29">
        <v>1000</v>
      </c>
      <c r="L408" s="29">
        <v>1000</v>
      </c>
      <c r="M408" s="29">
        <v>1000</v>
      </c>
      <c r="N408" s="29">
        <v>1000</v>
      </c>
      <c r="O408" s="29">
        <v>1000</v>
      </c>
      <c r="P408" s="29">
        <v>1000</v>
      </c>
      <c r="Q408" s="29">
        <v>1000</v>
      </c>
      <c r="R408" s="29">
        <f t="shared" si="283"/>
        <v>1030</v>
      </c>
      <c r="S408" s="29">
        <v>1061</v>
      </c>
      <c r="T408" s="29">
        <f t="shared" si="281"/>
        <v>1060.9</v>
      </c>
      <c r="U408" s="29">
        <v>1061</v>
      </c>
      <c r="V408" s="29">
        <f t="shared" si="284"/>
        <v>1060.9</v>
      </c>
      <c r="W408" s="29">
        <f t="shared" si="284"/>
        <v>1061</v>
      </c>
      <c r="X408" s="29">
        <f t="shared" si="282"/>
        <v>1060.9</v>
      </c>
      <c r="Y408" s="28">
        <f t="shared" si="285"/>
        <v>0</v>
      </c>
      <c r="Z408" s="45">
        <f t="shared" si="286"/>
        <v>0</v>
      </c>
    </row>
    <row r="409" spans="1:26" ht="12.75">
      <c r="A409" s="35">
        <v>2114</v>
      </c>
      <c r="B409" s="26" t="s">
        <v>219</v>
      </c>
      <c r="C409" s="29">
        <v>750</v>
      </c>
      <c r="D409" s="29">
        <v>1000</v>
      </c>
      <c r="E409" s="29">
        <v>1000</v>
      </c>
      <c r="F409" s="29">
        <v>1000</v>
      </c>
      <c r="G409" s="29">
        <v>1000</v>
      </c>
      <c r="H409" s="29">
        <v>1000</v>
      </c>
      <c r="I409" s="29">
        <v>1000</v>
      </c>
      <c r="J409" s="29">
        <v>1000</v>
      </c>
      <c r="K409" s="29">
        <v>1000</v>
      </c>
      <c r="L409" s="29">
        <v>1000</v>
      </c>
      <c r="M409" s="29">
        <v>1000</v>
      </c>
      <c r="N409" s="29">
        <v>1000</v>
      </c>
      <c r="O409" s="29">
        <v>1000</v>
      </c>
      <c r="P409" s="29">
        <v>1000</v>
      </c>
      <c r="Q409" s="29">
        <v>1000</v>
      </c>
      <c r="R409" s="29">
        <f t="shared" si="283"/>
        <v>1030</v>
      </c>
      <c r="S409" s="29">
        <v>1061</v>
      </c>
      <c r="T409" s="29">
        <f t="shared" si="281"/>
        <v>1060.9</v>
      </c>
      <c r="U409" s="29">
        <v>1061</v>
      </c>
      <c r="V409" s="29">
        <f t="shared" si="284"/>
        <v>1060.9</v>
      </c>
      <c r="W409" s="29">
        <f t="shared" si="284"/>
        <v>1061</v>
      </c>
      <c r="X409" s="29">
        <f t="shared" si="282"/>
        <v>1060.9</v>
      </c>
      <c r="Y409" s="28">
        <f t="shared" si="285"/>
        <v>0</v>
      </c>
      <c r="Z409" s="45">
        <f t="shared" si="286"/>
        <v>0</v>
      </c>
    </row>
    <row r="410" spans="1:26" ht="12.75">
      <c r="A410" s="35">
        <v>2116</v>
      </c>
      <c r="B410" s="26" t="s">
        <v>220</v>
      </c>
      <c r="C410" s="29">
        <v>800</v>
      </c>
      <c r="D410" s="29">
        <v>1000</v>
      </c>
      <c r="E410" s="29">
        <v>1000</v>
      </c>
      <c r="F410" s="29">
        <v>1000</v>
      </c>
      <c r="G410" s="29">
        <v>1000</v>
      </c>
      <c r="H410" s="29">
        <v>1000</v>
      </c>
      <c r="I410" s="29">
        <v>1000</v>
      </c>
      <c r="J410" s="29">
        <v>1000</v>
      </c>
      <c r="K410" s="29">
        <v>1000</v>
      </c>
      <c r="L410" s="29">
        <v>1000</v>
      </c>
      <c r="M410" s="29">
        <v>1000</v>
      </c>
      <c r="N410" s="29">
        <v>1000</v>
      </c>
      <c r="O410" s="29">
        <v>1000</v>
      </c>
      <c r="P410" s="29">
        <v>0</v>
      </c>
      <c r="Q410" s="29">
        <v>0</v>
      </c>
      <c r="R410" s="29">
        <f t="shared" si="283"/>
        <v>0</v>
      </c>
      <c r="S410" s="29">
        <f t="shared" si="281"/>
        <v>0</v>
      </c>
      <c r="T410" s="29">
        <f t="shared" si="281"/>
        <v>0</v>
      </c>
      <c r="U410" s="29">
        <f t="shared" si="281"/>
        <v>0</v>
      </c>
      <c r="V410" s="29">
        <f t="shared" si="284"/>
        <v>0</v>
      </c>
      <c r="W410" s="29">
        <f t="shared" si="284"/>
        <v>0</v>
      </c>
      <c r="X410" s="29">
        <f t="shared" si="282"/>
        <v>0</v>
      </c>
      <c r="Y410" s="28">
        <f t="shared" si="285"/>
        <v>0</v>
      </c>
      <c r="Z410" s="45"/>
    </row>
    <row r="411" spans="1:26" ht="12.75">
      <c r="A411" s="35">
        <v>2118</v>
      </c>
      <c r="B411" s="26" t="s">
        <v>221</v>
      </c>
      <c r="C411" s="29">
        <v>1000</v>
      </c>
      <c r="D411" s="29">
        <v>1000</v>
      </c>
      <c r="E411" s="29">
        <v>1000</v>
      </c>
      <c r="F411" s="29">
        <v>1000</v>
      </c>
      <c r="G411" s="29">
        <v>1000</v>
      </c>
      <c r="H411" s="29">
        <v>1000</v>
      </c>
      <c r="I411" s="29">
        <v>1000</v>
      </c>
      <c r="J411" s="29">
        <v>1000</v>
      </c>
      <c r="K411" s="29">
        <v>1000</v>
      </c>
      <c r="L411" s="29">
        <v>1000</v>
      </c>
      <c r="M411" s="29">
        <v>1000</v>
      </c>
      <c r="N411" s="29">
        <v>1000</v>
      </c>
      <c r="O411" s="29">
        <v>1000</v>
      </c>
      <c r="P411" s="29">
        <v>1000</v>
      </c>
      <c r="Q411" s="29">
        <v>1000</v>
      </c>
      <c r="R411" s="29">
        <f t="shared" si="283"/>
        <v>1030</v>
      </c>
      <c r="S411" s="29">
        <v>1061</v>
      </c>
      <c r="T411" s="29">
        <f t="shared" si="281"/>
        <v>1060.9</v>
      </c>
      <c r="U411" s="29">
        <v>1061</v>
      </c>
      <c r="V411" s="29">
        <f t="shared" si="284"/>
        <v>1060.9</v>
      </c>
      <c r="W411" s="29">
        <f t="shared" si="284"/>
        <v>1061</v>
      </c>
      <c r="X411" s="29">
        <f t="shared" si="282"/>
        <v>1060.9</v>
      </c>
      <c r="Y411" s="28">
        <f t="shared" si="285"/>
        <v>0</v>
      </c>
      <c r="Z411" s="45">
        <f t="shared" si="286"/>
        <v>0</v>
      </c>
    </row>
    <row r="412" spans="1:26" ht="12.75">
      <c r="A412" s="35">
        <v>2121</v>
      </c>
      <c r="B412" s="26" t="s">
        <v>222</v>
      </c>
      <c r="C412" s="29">
        <v>1000</v>
      </c>
      <c r="D412" s="29">
        <v>1000</v>
      </c>
      <c r="E412" s="29">
        <v>1000</v>
      </c>
      <c r="F412" s="29">
        <v>1000</v>
      </c>
      <c r="G412" s="29">
        <v>194</v>
      </c>
      <c r="H412" s="29">
        <v>1000</v>
      </c>
      <c r="I412" s="29">
        <v>1000</v>
      </c>
      <c r="J412" s="29">
        <v>1000</v>
      </c>
      <c r="K412" s="29">
        <v>1000</v>
      </c>
      <c r="L412" s="29">
        <v>1000</v>
      </c>
      <c r="M412" s="29">
        <v>1000</v>
      </c>
      <c r="N412" s="29">
        <v>1000</v>
      </c>
      <c r="O412" s="29">
        <v>2000</v>
      </c>
      <c r="P412" s="29">
        <v>1000</v>
      </c>
      <c r="Q412" s="29">
        <v>1000</v>
      </c>
      <c r="R412" s="29">
        <v>1000</v>
      </c>
      <c r="S412" s="29">
        <v>1000</v>
      </c>
      <c r="T412" s="29">
        <v>1000</v>
      </c>
      <c r="U412" s="29">
        <v>1000</v>
      </c>
      <c r="V412" s="29">
        <f t="shared" si="284"/>
        <v>1000</v>
      </c>
      <c r="W412" s="29">
        <f t="shared" si="284"/>
        <v>1000</v>
      </c>
      <c r="X412" s="29">
        <f t="shared" si="282"/>
        <v>1000</v>
      </c>
      <c r="Y412" s="28">
        <f t="shared" si="285"/>
        <v>0</v>
      </c>
      <c r="Z412" s="45">
        <f t="shared" si="286"/>
        <v>0</v>
      </c>
    </row>
    <row r="413" spans="1:26" ht="12.75">
      <c r="A413" s="35">
        <v>2122</v>
      </c>
      <c r="B413" s="26" t="s">
        <v>223</v>
      </c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>
        <v>1200</v>
      </c>
      <c r="U413" s="29">
        <v>1200</v>
      </c>
      <c r="V413" s="29">
        <f t="shared" si="284"/>
        <v>1200</v>
      </c>
      <c r="W413" s="29">
        <f t="shared" si="284"/>
        <v>1200</v>
      </c>
      <c r="X413" s="29">
        <f t="shared" si="282"/>
        <v>1200</v>
      </c>
      <c r="Y413" s="28">
        <f t="shared" si="285"/>
        <v>0</v>
      </c>
      <c r="Z413" s="45">
        <f t="shared" si="286"/>
        <v>0</v>
      </c>
    </row>
    <row r="414" spans="1:26" ht="12.75">
      <c r="A414" s="35">
        <v>5101</v>
      </c>
      <c r="B414" s="26" t="s">
        <v>224</v>
      </c>
      <c r="C414" s="29">
        <v>2150</v>
      </c>
      <c r="D414" s="29">
        <v>6000</v>
      </c>
      <c r="E414" s="29">
        <v>5500</v>
      </c>
      <c r="F414" s="29">
        <v>6000</v>
      </c>
      <c r="G414" s="29">
        <v>2104</v>
      </c>
      <c r="H414" s="29">
        <v>6000</v>
      </c>
      <c r="I414" s="29">
        <v>6097</v>
      </c>
      <c r="J414" s="29">
        <v>6000</v>
      </c>
      <c r="K414" s="29">
        <v>11576</v>
      </c>
      <c r="L414" s="29">
        <v>8000</v>
      </c>
      <c r="M414" s="29">
        <v>1518</v>
      </c>
      <c r="N414" s="29">
        <v>8000</v>
      </c>
      <c r="O414" s="29">
        <v>2100</v>
      </c>
      <c r="P414" s="29">
        <v>5000</v>
      </c>
      <c r="Q414" s="29">
        <v>15314</v>
      </c>
      <c r="R414" s="29">
        <v>6000</v>
      </c>
      <c r="S414" s="29">
        <v>3006</v>
      </c>
      <c r="T414" s="29">
        <v>6000</v>
      </c>
      <c r="U414" s="29">
        <v>18231</v>
      </c>
      <c r="V414" s="29">
        <v>12000</v>
      </c>
      <c r="W414" s="29">
        <v>22200</v>
      </c>
      <c r="X414" s="29">
        <v>25000</v>
      </c>
      <c r="Y414" s="28">
        <f t="shared" si="285"/>
        <v>13000</v>
      </c>
      <c r="Z414" s="45">
        <f t="shared" si="286"/>
        <v>1.0833333333333333</v>
      </c>
    </row>
    <row r="415" spans="1:26" ht="12.75">
      <c r="A415" s="39">
        <v>410</v>
      </c>
      <c r="B415" s="26" t="s">
        <v>45</v>
      </c>
      <c r="C415" s="31">
        <f aca="true" t="shared" si="287" ref="C415:Q415">SUM(C399:C414)</f>
        <v>22850</v>
      </c>
      <c r="D415" s="31">
        <f t="shared" si="287"/>
        <v>28733</v>
      </c>
      <c r="E415" s="31">
        <f t="shared" si="287"/>
        <v>28233</v>
      </c>
      <c r="F415" s="31">
        <f t="shared" si="287"/>
        <v>28733</v>
      </c>
      <c r="G415" s="31">
        <f t="shared" si="287"/>
        <v>24031</v>
      </c>
      <c r="H415" s="31">
        <f t="shared" si="287"/>
        <v>28733</v>
      </c>
      <c r="I415" s="31">
        <f t="shared" si="287"/>
        <v>28830</v>
      </c>
      <c r="J415" s="31">
        <f t="shared" si="287"/>
        <v>28733</v>
      </c>
      <c r="K415" s="31">
        <f t="shared" si="287"/>
        <v>34309</v>
      </c>
      <c r="L415" s="31">
        <f t="shared" si="287"/>
        <v>30733</v>
      </c>
      <c r="M415" s="31">
        <f t="shared" si="287"/>
        <v>24251</v>
      </c>
      <c r="N415" s="31">
        <f t="shared" si="287"/>
        <v>30733</v>
      </c>
      <c r="O415" s="31">
        <f t="shared" si="287"/>
        <v>25833</v>
      </c>
      <c r="P415" s="31">
        <f t="shared" si="287"/>
        <v>26733</v>
      </c>
      <c r="Q415" s="31">
        <f t="shared" si="287"/>
        <v>37047</v>
      </c>
      <c r="R415" s="31">
        <f aca="true" t="shared" si="288" ref="R415:X415">SUM(R399:R414)</f>
        <v>28354.99</v>
      </c>
      <c r="S415" s="31">
        <f t="shared" si="288"/>
        <v>25625.09</v>
      </c>
      <c r="T415" s="31">
        <f t="shared" si="288"/>
        <v>26483.6727</v>
      </c>
      <c r="U415" s="31">
        <f t="shared" si="288"/>
        <v>38715.3477</v>
      </c>
      <c r="V415" s="31">
        <f t="shared" si="288"/>
        <v>32483.6727</v>
      </c>
      <c r="W415" s="31">
        <f t="shared" si="288"/>
        <v>42684.3477</v>
      </c>
      <c r="X415" s="31">
        <f t="shared" si="288"/>
        <v>45483.672699999996</v>
      </c>
      <c r="Y415" s="28">
        <f t="shared" si="285"/>
        <v>12999.999999999996</v>
      </c>
      <c r="Z415" s="45">
        <f t="shared" si="286"/>
        <v>0.40020105238900516</v>
      </c>
    </row>
    <row r="416" spans="1:26" ht="12.75">
      <c r="A416" s="1">
        <v>510</v>
      </c>
      <c r="B416" s="2" t="s">
        <v>46</v>
      </c>
      <c r="C416" s="1" t="s">
        <v>1</v>
      </c>
      <c r="D416" s="3" t="s">
        <v>2</v>
      </c>
      <c r="E416" s="3" t="s">
        <v>1</v>
      </c>
      <c r="F416" s="3" t="s">
        <v>2</v>
      </c>
      <c r="G416" s="3" t="s">
        <v>1</v>
      </c>
      <c r="H416" s="3" t="s">
        <v>2</v>
      </c>
      <c r="I416" s="3" t="s">
        <v>1</v>
      </c>
      <c r="J416" s="3" t="s">
        <v>2</v>
      </c>
      <c r="K416" s="3" t="s">
        <v>1</v>
      </c>
      <c r="L416" s="3" t="s">
        <v>2</v>
      </c>
      <c r="M416" s="3" t="s">
        <v>1</v>
      </c>
      <c r="N416" s="3" t="s">
        <v>2</v>
      </c>
      <c r="O416" s="3" t="s">
        <v>1</v>
      </c>
      <c r="P416" s="3" t="s">
        <v>2</v>
      </c>
      <c r="Q416" s="3" t="s">
        <v>3</v>
      </c>
      <c r="R416" s="3" t="s">
        <v>2</v>
      </c>
      <c r="S416" s="3" t="s">
        <v>1</v>
      </c>
      <c r="T416" s="3" t="s">
        <v>2</v>
      </c>
      <c r="U416" s="3" t="s">
        <v>3</v>
      </c>
      <c r="V416" s="3" t="s">
        <v>2</v>
      </c>
      <c r="W416" s="3" t="s">
        <v>267</v>
      </c>
      <c r="X416" s="3" t="s">
        <v>2</v>
      </c>
      <c r="Y416" s="3" t="s">
        <v>4</v>
      </c>
      <c r="Z416" s="3" t="s">
        <v>5</v>
      </c>
    </row>
    <row r="417" spans="1:26" ht="12.75">
      <c r="A417" s="1"/>
      <c r="B417" s="2"/>
      <c r="C417" s="1" t="s">
        <v>6</v>
      </c>
      <c r="D417" s="3" t="s">
        <v>7</v>
      </c>
      <c r="E417" s="3" t="s">
        <v>7</v>
      </c>
      <c r="F417" s="3" t="s">
        <v>8</v>
      </c>
      <c r="G417" s="3" t="s">
        <v>8</v>
      </c>
      <c r="H417" s="3" t="s">
        <v>9</v>
      </c>
      <c r="I417" s="3" t="s">
        <v>9</v>
      </c>
      <c r="J417" s="3" t="s">
        <v>10</v>
      </c>
      <c r="K417" s="3" t="s">
        <v>10</v>
      </c>
      <c r="L417" s="3" t="s">
        <v>11</v>
      </c>
      <c r="M417" s="3" t="s">
        <v>11</v>
      </c>
      <c r="N417" s="3" t="s">
        <v>12</v>
      </c>
      <c r="O417" s="3" t="s">
        <v>13</v>
      </c>
      <c r="P417" s="3" t="s">
        <v>14</v>
      </c>
      <c r="Q417" s="3" t="s">
        <v>14</v>
      </c>
      <c r="R417" s="3" t="s">
        <v>15</v>
      </c>
      <c r="S417" s="3" t="s">
        <v>16</v>
      </c>
      <c r="T417" s="3" t="s">
        <v>17</v>
      </c>
      <c r="U417" s="3" t="s">
        <v>17</v>
      </c>
      <c r="V417" s="3" t="s">
        <v>18</v>
      </c>
      <c r="W417" s="3" t="s">
        <v>18</v>
      </c>
      <c r="X417" s="3" t="s">
        <v>264</v>
      </c>
      <c r="Y417" s="3" t="s">
        <v>266</v>
      </c>
      <c r="Z417" s="3" t="s">
        <v>266</v>
      </c>
    </row>
    <row r="418" spans="1:26" ht="12.75">
      <c r="A418" s="35">
        <v>1001</v>
      </c>
      <c r="B418" s="26" t="s">
        <v>64</v>
      </c>
      <c r="C418" s="29">
        <v>134269</v>
      </c>
      <c r="D418" s="29">
        <v>166644</v>
      </c>
      <c r="E418" s="29">
        <v>172992</v>
      </c>
      <c r="F418" s="29">
        <v>191540</v>
      </c>
      <c r="G418" s="29">
        <v>192712</v>
      </c>
      <c r="H418" s="29">
        <v>198494</v>
      </c>
      <c r="I418" s="29">
        <v>190808</v>
      </c>
      <c r="J418" s="29">
        <v>208084</v>
      </c>
      <c r="K418" s="29">
        <v>208914</v>
      </c>
      <c r="L418" s="29">
        <v>214242</v>
      </c>
      <c r="M418" s="29">
        <v>206517</v>
      </c>
      <c r="N418" s="29">
        <v>219592</v>
      </c>
      <c r="O418" s="29">
        <v>226437</v>
      </c>
      <c r="P418" s="29">
        <v>240022</v>
      </c>
      <c r="Q418" s="29">
        <v>240177</v>
      </c>
      <c r="R418" s="29">
        <v>251623</v>
      </c>
      <c r="S418" s="29">
        <v>251623</v>
      </c>
      <c r="T418" s="29">
        <v>261694</v>
      </c>
      <c r="U418" s="29">
        <v>262764</v>
      </c>
      <c r="V418" s="29">
        <v>266928</v>
      </c>
      <c r="W418" s="29">
        <v>268428</v>
      </c>
      <c r="X418" s="74">
        <v>268428</v>
      </c>
      <c r="Y418" s="64">
        <f>SUM(X418-V418)</f>
        <v>1500</v>
      </c>
      <c r="Z418" s="65">
        <f>SUM(Y418/V418)</f>
        <v>0.005619492896960978</v>
      </c>
    </row>
    <row r="419" spans="1:26" s="8" customFormat="1" ht="12.75">
      <c r="A419" s="35">
        <v>1002</v>
      </c>
      <c r="B419" s="26" t="s">
        <v>65</v>
      </c>
      <c r="C419" s="29">
        <v>75978</v>
      </c>
      <c r="D419" s="29">
        <v>50381</v>
      </c>
      <c r="E419" s="29">
        <v>50214</v>
      </c>
      <c r="F419" s="29">
        <v>54444</v>
      </c>
      <c r="G419" s="29">
        <v>58863</v>
      </c>
      <c r="H419" s="29">
        <v>58246</v>
      </c>
      <c r="I419" s="29">
        <v>62301</v>
      </c>
      <c r="J419" s="29">
        <v>59993</v>
      </c>
      <c r="K419" s="29">
        <v>64066</v>
      </c>
      <c r="L419" s="29">
        <v>61769</v>
      </c>
      <c r="M419" s="29">
        <v>63176</v>
      </c>
      <c r="N419" s="49">
        <v>73000</v>
      </c>
      <c r="O419" s="29">
        <v>75941</v>
      </c>
      <c r="P419" s="49">
        <v>78725</v>
      </c>
      <c r="Q419" s="49">
        <v>78883</v>
      </c>
      <c r="R419" s="49">
        <v>81881</v>
      </c>
      <c r="S419" s="49">
        <v>80607</v>
      </c>
      <c r="T419" s="49">
        <v>86096</v>
      </c>
      <c r="U419" s="49">
        <v>85255</v>
      </c>
      <c r="V419" s="49">
        <v>86310</v>
      </c>
      <c r="W419" s="49">
        <v>86310</v>
      </c>
      <c r="X419" s="49">
        <v>86310</v>
      </c>
      <c r="Y419" s="64">
        <f aca="true" t="shared" si="289" ref="Y419:Y435">SUM(X419-V419)</f>
        <v>0</v>
      </c>
      <c r="Z419" s="65">
        <f aca="true" t="shared" si="290" ref="Z419:Z435">SUM(Y419/V419)</f>
        <v>0</v>
      </c>
    </row>
    <row r="420" spans="1:26" ht="12.75">
      <c r="A420" s="35">
        <v>1020</v>
      </c>
      <c r="B420" s="26" t="s">
        <v>67</v>
      </c>
      <c r="C420" s="29">
        <v>16057</v>
      </c>
      <c r="D420" s="29">
        <v>16602</v>
      </c>
      <c r="E420" s="29">
        <v>17329</v>
      </c>
      <c r="F420" s="29">
        <v>18818</v>
      </c>
      <c r="G420" s="29">
        <v>19607</v>
      </c>
      <c r="H420" s="29">
        <v>19641</v>
      </c>
      <c r="I420" s="29">
        <v>19549</v>
      </c>
      <c r="J420" s="29">
        <v>20508</v>
      </c>
      <c r="K420" s="29">
        <v>20484</v>
      </c>
      <c r="L420" s="29">
        <v>21114</v>
      </c>
      <c r="M420" s="29">
        <v>20885</v>
      </c>
      <c r="N420" s="29">
        <f>(N418+N419)*0.0765</f>
        <v>22383.288</v>
      </c>
      <c r="O420" s="29">
        <v>19913</v>
      </c>
      <c r="P420" s="29">
        <v>24384</v>
      </c>
      <c r="Q420" s="29">
        <v>23439</v>
      </c>
      <c r="R420" s="29">
        <v>25513</v>
      </c>
      <c r="S420" s="29">
        <v>24153</v>
      </c>
      <c r="T420" s="29">
        <v>26606</v>
      </c>
      <c r="U420" s="29">
        <v>25315</v>
      </c>
      <c r="V420" s="29">
        <v>27023</v>
      </c>
      <c r="W420" s="29">
        <v>27137</v>
      </c>
      <c r="X420" s="29">
        <v>27137</v>
      </c>
      <c r="Y420" s="64">
        <f t="shared" si="289"/>
        <v>114</v>
      </c>
      <c r="Z420" s="65">
        <f t="shared" si="290"/>
        <v>0.004218628575657773</v>
      </c>
    </row>
    <row r="421" spans="1:26" ht="12.75">
      <c r="A421" s="39"/>
      <c r="B421" s="26" t="s">
        <v>105</v>
      </c>
      <c r="C421" s="31">
        <f aca="true" t="shared" si="291" ref="C421:K421">SUM(C418:C420)</f>
        <v>226304</v>
      </c>
      <c r="D421" s="31">
        <f t="shared" si="291"/>
        <v>233627</v>
      </c>
      <c r="E421" s="31">
        <f t="shared" si="291"/>
        <v>240535</v>
      </c>
      <c r="F421" s="31">
        <f t="shared" si="291"/>
        <v>264802</v>
      </c>
      <c r="G421" s="31">
        <f>SUM(G418:G420)</f>
        <v>271182</v>
      </c>
      <c r="H421" s="31">
        <f t="shared" si="291"/>
        <v>276381</v>
      </c>
      <c r="I421" s="31">
        <f t="shared" si="291"/>
        <v>272658</v>
      </c>
      <c r="J421" s="31">
        <f t="shared" si="291"/>
        <v>288585</v>
      </c>
      <c r="K421" s="31">
        <f t="shared" si="291"/>
        <v>293464</v>
      </c>
      <c r="L421" s="31">
        <f aca="true" t="shared" si="292" ref="L421:R421">SUM(L418:L420)</f>
        <v>297125</v>
      </c>
      <c r="M421" s="31">
        <f t="shared" si="292"/>
        <v>290578</v>
      </c>
      <c r="N421" s="31">
        <f t="shared" si="292"/>
        <v>314975.288</v>
      </c>
      <c r="O421" s="31">
        <f t="shared" si="292"/>
        <v>322291</v>
      </c>
      <c r="P421" s="31">
        <f t="shared" si="292"/>
        <v>343131</v>
      </c>
      <c r="Q421" s="31">
        <f t="shared" si="292"/>
        <v>342499</v>
      </c>
      <c r="R421" s="31">
        <f t="shared" si="292"/>
        <v>359017</v>
      </c>
      <c r="S421" s="31">
        <f aca="true" t="shared" si="293" ref="S421:X421">SUM(S418:S420)</f>
        <v>356383</v>
      </c>
      <c r="T421" s="31">
        <f t="shared" si="293"/>
        <v>374396</v>
      </c>
      <c r="U421" s="31">
        <f t="shared" si="293"/>
        <v>373334</v>
      </c>
      <c r="V421" s="31">
        <f t="shared" si="293"/>
        <v>380261</v>
      </c>
      <c r="W421" s="31">
        <f t="shared" si="293"/>
        <v>381875</v>
      </c>
      <c r="X421" s="31">
        <f t="shared" si="293"/>
        <v>381875</v>
      </c>
      <c r="Y421" s="66">
        <f t="shared" si="289"/>
        <v>1614</v>
      </c>
      <c r="Z421" s="67">
        <f t="shared" si="290"/>
        <v>0.00424445315191408</v>
      </c>
    </row>
    <row r="422" spans="1:26" ht="12.75">
      <c r="A422" s="35">
        <v>2004</v>
      </c>
      <c r="B422" s="26" t="s">
        <v>106</v>
      </c>
      <c r="C422" s="29">
        <v>923</v>
      </c>
      <c r="D422" s="29">
        <v>600</v>
      </c>
      <c r="E422" s="29">
        <v>299</v>
      </c>
      <c r="F422" s="29">
        <v>1000</v>
      </c>
      <c r="G422" s="29">
        <v>493</v>
      </c>
      <c r="H422" s="29">
        <v>500</v>
      </c>
      <c r="I422" s="29">
        <v>525</v>
      </c>
      <c r="J422" s="29">
        <v>500</v>
      </c>
      <c r="K422" s="29">
        <v>497</v>
      </c>
      <c r="L422" s="29">
        <v>500</v>
      </c>
      <c r="M422" s="29">
        <v>340</v>
      </c>
      <c r="N422" s="29">
        <v>500</v>
      </c>
      <c r="O422" s="29">
        <v>489</v>
      </c>
      <c r="P422" s="29">
        <v>500</v>
      </c>
      <c r="Q422" s="29">
        <v>45</v>
      </c>
      <c r="R422" s="29">
        <v>500</v>
      </c>
      <c r="S422" s="29">
        <v>425</v>
      </c>
      <c r="T422" s="29">
        <v>500</v>
      </c>
      <c r="U422" s="29">
        <v>367</v>
      </c>
      <c r="V422" s="29">
        <v>500</v>
      </c>
      <c r="W422" s="29">
        <v>500</v>
      </c>
      <c r="X422" s="29">
        <v>500</v>
      </c>
      <c r="Y422" s="64">
        <f t="shared" si="289"/>
        <v>0</v>
      </c>
      <c r="Z422" s="65">
        <f t="shared" si="290"/>
        <v>0</v>
      </c>
    </row>
    <row r="423" spans="1:26" ht="12.75">
      <c r="A423" s="35">
        <v>2005</v>
      </c>
      <c r="B423" s="26" t="s">
        <v>73</v>
      </c>
      <c r="C423" s="29">
        <v>1250</v>
      </c>
      <c r="D423" s="29">
        <v>1300</v>
      </c>
      <c r="E423" s="29">
        <v>1300</v>
      </c>
      <c r="F423" s="29">
        <v>1300</v>
      </c>
      <c r="G423" s="29">
        <v>1300</v>
      </c>
      <c r="H423" s="29">
        <v>1300</v>
      </c>
      <c r="I423" s="29">
        <v>950</v>
      </c>
      <c r="J423" s="29">
        <v>1300</v>
      </c>
      <c r="K423" s="29">
        <v>1286</v>
      </c>
      <c r="L423" s="29">
        <v>1500</v>
      </c>
      <c r="M423" s="29">
        <v>1500</v>
      </c>
      <c r="N423" s="29">
        <v>1500</v>
      </c>
      <c r="O423" s="29">
        <v>1660</v>
      </c>
      <c r="P423" s="29">
        <v>2500</v>
      </c>
      <c r="Q423" s="29">
        <v>2530</v>
      </c>
      <c r="R423" s="29">
        <v>2600</v>
      </c>
      <c r="S423" s="29">
        <v>3122</v>
      </c>
      <c r="T423" s="29">
        <v>2600</v>
      </c>
      <c r="U423" s="29">
        <v>2276</v>
      </c>
      <c r="V423" s="29">
        <v>2600</v>
      </c>
      <c r="W423" s="29">
        <v>2600</v>
      </c>
      <c r="X423" s="29">
        <v>2600</v>
      </c>
      <c r="Y423" s="64">
        <f t="shared" si="289"/>
        <v>0</v>
      </c>
      <c r="Z423" s="65">
        <f t="shared" si="290"/>
        <v>0</v>
      </c>
    </row>
    <row r="424" spans="1:26" ht="12.75">
      <c r="A424" s="35">
        <v>2006</v>
      </c>
      <c r="B424" s="26" t="s">
        <v>107</v>
      </c>
      <c r="C424" s="29">
        <v>69</v>
      </c>
      <c r="D424" s="29">
        <v>195</v>
      </c>
      <c r="E424" s="29">
        <v>862</v>
      </c>
      <c r="F424" s="29">
        <v>465</v>
      </c>
      <c r="G424" s="29">
        <v>626</v>
      </c>
      <c r="H424" s="29">
        <v>525</v>
      </c>
      <c r="I424" s="29">
        <v>522</v>
      </c>
      <c r="J424" s="29">
        <v>600</v>
      </c>
      <c r="K424" s="29">
        <v>404</v>
      </c>
      <c r="L424" s="29">
        <v>600</v>
      </c>
      <c r="M424" s="29">
        <v>302</v>
      </c>
      <c r="N424" s="29">
        <v>600</v>
      </c>
      <c r="O424" s="29">
        <v>390</v>
      </c>
      <c r="P424" s="29">
        <v>400</v>
      </c>
      <c r="Q424" s="29">
        <v>566</v>
      </c>
      <c r="R424" s="29">
        <v>500</v>
      </c>
      <c r="S424" s="29">
        <v>786</v>
      </c>
      <c r="T424" s="29">
        <v>610</v>
      </c>
      <c r="U424" s="29">
        <v>463</v>
      </c>
      <c r="V424" s="29">
        <v>634</v>
      </c>
      <c r="W424" s="29">
        <v>634</v>
      </c>
      <c r="X424" s="29">
        <v>634</v>
      </c>
      <c r="Y424" s="64">
        <f t="shared" si="289"/>
        <v>0</v>
      </c>
      <c r="Z424" s="65">
        <f t="shared" si="290"/>
        <v>0</v>
      </c>
    </row>
    <row r="425" spans="1:26" ht="12.75">
      <c r="A425" s="35">
        <v>2007</v>
      </c>
      <c r="B425" s="26" t="s">
        <v>76</v>
      </c>
      <c r="C425" s="29">
        <v>595</v>
      </c>
      <c r="D425" s="29">
        <v>745</v>
      </c>
      <c r="E425" s="29">
        <v>650</v>
      </c>
      <c r="F425" s="29">
        <v>650</v>
      </c>
      <c r="G425" s="29">
        <v>555</v>
      </c>
      <c r="H425" s="29">
        <v>650</v>
      </c>
      <c r="I425" s="29">
        <v>595</v>
      </c>
      <c r="J425" s="29">
        <v>650</v>
      </c>
      <c r="K425" s="29">
        <v>640</v>
      </c>
      <c r="L425" s="29">
        <v>650</v>
      </c>
      <c r="M425" s="29">
        <v>695</v>
      </c>
      <c r="N425" s="29">
        <v>650</v>
      </c>
      <c r="O425" s="29">
        <v>545</v>
      </c>
      <c r="P425" s="29">
        <v>650</v>
      </c>
      <c r="Q425" s="29">
        <v>697</v>
      </c>
      <c r="R425" s="29">
        <v>745</v>
      </c>
      <c r="S425" s="29">
        <v>715</v>
      </c>
      <c r="T425" s="29">
        <v>725</v>
      </c>
      <c r="U425" s="29">
        <v>725</v>
      </c>
      <c r="V425" s="29">
        <v>725</v>
      </c>
      <c r="W425" s="29">
        <v>725</v>
      </c>
      <c r="X425" s="29">
        <v>755</v>
      </c>
      <c r="Y425" s="64">
        <f t="shared" si="289"/>
        <v>30</v>
      </c>
      <c r="Z425" s="65">
        <f t="shared" si="290"/>
        <v>0.041379310344827586</v>
      </c>
    </row>
    <row r="426" spans="1:26" ht="12.75">
      <c r="A426" s="35">
        <v>2009</v>
      </c>
      <c r="B426" s="26" t="s">
        <v>124</v>
      </c>
      <c r="C426" s="29">
        <v>1019</v>
      </c>
      <c r="D426" s="29">
        <v>1090</v>
      </c>
      <c r="E426" s="29">
        <v>803</v>
      </c>
      <c r="F426" s="29">
        <v>840</v>
      </c>
      <c r="G426" s="29">
        <v>1017</v>
      </c>
      <c r="H426" s="29">
        <v>1015</v>
      </c>
      <c r="I426" s="29">
        <v>1004</v>
      </c>
      <c r="J426" s="29">
        <v>450</v>
      </c>
      <c r="K426" s="29">
        <v>594</v>
      </c>
      <c r="L426" s="29">
        <v>500</v>
      </c>
      <c r="M426" s="29">
        <v>402</v>
      </c>
      <c r="N426" s="29">
        <v>575</v>
      </c>
      <c r="O426" s="29">
        <v>255</v>
      </c>
      <c r="P426" s="29">
        <v>500</v>
      </c>
      <c r="Q426" s="29">
        <v>462</v>
      </c>
      <c r="R426" s="29">
        <v>500</v>
      </c>
      <c r="S426" s="29">
        <v>384</v>
      </c>
      <c r="T426" s="29">
        <v>500</v>
      </c>
      <c r="U426" s="29">
        <v>45</v>
      </c>
      <c r="V426" s="29">
        <v>500</v>
      </c>
      <c r="W426" s="29">
        <v>500</v>
      </c>
      <c r="X426" s="29">
        <v>560</v>
      </c>
      <c r="Y426" s="64">
        <f t="shared" si="289"/>
        <v>60</v>
      </c>
      <c r="Z426" s="65">
        <f t="shared" si="290"/>
        <v>0.12</v>
      </c>
    </row>
    <row r="427" spans="1:26" ht="12.75">
      <c r="A427" s="35">
        <v>2062</v>
      </c>
      <c r="B427" s="26" t="s">
        <v>89</v>
      </c>
      <c r="C427" s="29">
        <v>165</v>
      </c>
      <c r="D427" s="29">
        <v>150</v>
      </c>
      <c r="E427" s="29">
        <v>154</v>
      </c>
      <c r="F427" s="29">
        <v>150</v>
      </c>
      <c r="G427" s="29">
        <v>148</v>
      </c>
      <c r="H427" s="29">
        <v>150</v>
      </c>
      <c r="I427" s="29">
        <v>69</v>
      </c>
      <c r="J427" s="29">
        <v>150</v>
      </c>
      <c r="K427" s="29">
        <v>150</v>
      </c>
      <c r="L427" s="29">
        <v>150</v>
      </c>
      <c r="M427" s="29">
        <v>109</v>
      </c>
      <c r="N427" s="29">
        <v>150</v>
      </c>
      <c r="O427" s="29">
        <v>100</v>
      </c>
      <c r="P427" s="29">
        <v>150</v>
      </c>
      <c r="Q427" s="29">
        <v>130</v>
      </c>
      <c r="R427" s="29">
        <v>150</v>
      </c>
      <c r="S427" s="29">
        <v>115</v>
      </c>
      <c r="T427" s="29">
        <v>150</v>
      </c>
      <c r="U427" s="29">
        <v>75</v>
      </c>
      <c r="V427" s="29">
        <v>150</v>
      </c>
      <c r="W427" s="29">
        <v>150</v>
      </c>
      <c r="X427" s="29">
        <v>150</v>
      </c>
      <c r="Y427" s="64">
        <f t="shared" si="289"/>
        <v>0</v>
      </c>
      <c r="Z427" s="65">
        <f t="shared" si="290"/>
        <v>0</v>
      </c>
    </row>
    <row r="428" spans="1:26" ht="12.75">
      <c r="A428" s="35">
        <v>2072</v>
      </c>
      <c r="B428" s="26" t="s">
        <v>168</v>
      </c>
      <c r="C428" s="29">
        <v>116</v>
      </c>
      <c r="D428" s="29">
        <v>150</v>
      </c>
      <c r="E428" s="29">
        <v>177</v>
      </c>
      <c r="F428" s="29">
        <v>150</v>
      </c>
      <c r="G428" s="29">
        <v>0</v>
      </c>
      <c r="H428" s="29">
        <v>150</v>
      </c>
      <c r="I428" s="29">
        <v>111</v>
      </c>
      <c r="J428" s="29">
        <v>150</v>
      </c>
      <c r="K428" s="29">
        <v>0</v>
      </c>
      <c r="L428" s="29">
        <v>150</v>
      </c>
      <c r="M428" s="29">
        <v>0</v>
      </c>
      <c r="N428" s="29">
        <v>150</v>
      </c>
      <c r="O428" s="29">
        <v>89</v>
      </c>
      <c r="P428" s="29">
        <v>50</v>
      </c>
      <c r="Q428" s="29">
        <v>0</v>
      </c>
      <c r="R428" s="29">
        <v>50</v>
      </c>
      <c r="S428" s="29">
        <v>0</v>
      </c>
      <c r="T428" s="29">
        <v>50</v>
      </c>
      <c r="U428" s="29">
        <v>0</v>
      </c>
      <c r="V428" s="29">
        <v>50</v>
      </c>
      <c r="W428" s="29">
        <v>50</v>
      </c>
      <c r="X428" s="29">
        <v>50</v>
      </c>
      <c r="Y428" s="64">
        <f t="shared" si="289"/>
        <v>0</v>
      </c>
      <c r="Z428" s="65">
        <f t="shared" si="290"/>
        <v>0</v>
      </c>
    </row>
    <row r="429" spans="1:26" ht="12.75">
      <c r="A429" s="35">
        <v>3001</v>
      </c>
      <c r="B429" s="26" t="s">
        <v>92</v>
      </c>
      <c r="C429" s="29">
        <v>4630</v>
      </c>
      <c r="D429" s="29">
        <v>3922</v>
      </c>
      <c r="E429" s="29">
        <v>3512</v>
      </c>
      <c r="F429" s="29">
        <v>3922</v>
      </c>
      <c r="G429" s="29">
        <v>4109</v>
      </c>
      <c r="H429" s="29">
        <v>3922</v>
      </c>
      <c r="I429" s="29">
        <v>3860</v>
      </c>
      <c r="J429" s="29">
        <v>3600</v>
      </c>
      <c r="K429" s="29">
        <v>3692</v>
      </c>
      <c r="L429" s="29">
        <v>3600</v>
      </c>
      <c r="M429" s="29">
        <v>3775</v>
      </c>
      <c r="N429" s="29">
        <v>3600</v>
      </c>
      <c r="O429" s="29">
        <v>3947</v>
      </c>
      <c r="P429" s="29">
        <v>4000</v>
      </c>
      <c r="Q429" s="29">
        <v>4173</v>
      </c>
      <c r="R429" s="29">
        <v>4250</v>
      </c>
      <c r="S429" s="29">
        <v>4039</v>
      </c>
      <c r="T429" s="29">
        <v>4250</v>
      </c>
      <c r="U429" s="29">
        <v>4489</v>
      </c>
      <c r="V429" s="29">
        <v>4250</v>
      </c>
      <c r="W429" s="29">
        <v>4250</v>
      </c>
      <c r="X429" s="29">
        <v>11750</v>
      </c>
      <c r="Y429" s="64">
        <f t="shared" si="289"/>
        <v>7500</v>
      </c>
      <c r="Z429" s="65">
        <f t="shared" si="290"/>
        <v>1.7647058823529411</v>
      </c>
    </row>
    <row r="430" spans="1:26" ht="12.75">
      <c r="A430" s="35">
        <v>3020</v>
      </c>
      <c r="B430" s="26" t="s">
        <v>225</v>
      </c>
      <c r="C430" s="29">
        <v>32356</v>
      </c>
      <c r="D430" s="29">
        <v>32462</v>
      </c>
      <c r="E430" s="29">
        <v>31053</v>
      </c>
      <c r="F430" s="29">
        <v>32836</v>
      </c>
      <c r="G430" s="29">
        <v>32213</v>
      </c>
      <c r="H430" s="29">
        <v>33484</v>
      </c>
      <c r="I430" s="29">
        <v>32347</v>
      </c>
      <c r="J430" s="29">
        <v>32000</v>
      </c>
      <c r="K430" s="29">
        <v>31578</v>
      </c>
      <c r="L430" s="29">
        <v>32655</v>
      </c>
      <c r="M430" s="29">
        <v>32078</v>
      </c>
      <c r="N430" s="29">
        <v>31400</v>
      </c>
      <c r="O430" s="29">
        <v>30434</v>
      </c>
      <c r="P430" s="29">
        <v>31225</v>
      </c>
      <c r="Q430" s="29">
        <v>31162</v>
      </c>
      <c r="R430" s="29">
        <v>31856.813759002514</v>
      </c>
      <c r="S430" s="29">
        <v>31832</v>
      </c>
      <c r="T430" s="29">
        <v>31988</v>
      </c>
      <c r="U430" s="29">
        <v>32125</v>
      </c>
      <c r="V430" s="29">
        <v>31826</v>
      </c>
      <c r="W430" s="29">
        <v>31826</v>
      </c>
      <c r="X430" s="29">
        <v>39799</v>
      </c>
      <c r="Y430" s="64">
        <f t="shared" si="289"/>
        <v>7973</v>
      </c>
      <c r="Z430" s="65">
        <f t="shared" si="290"/>
        <v>0.2505184440394646</v>
      </c>
    </row>
    <row r="431" spans="1:26" ht="12.75">
      <c r="A431" s="35">
        <v>3022</v>
      </c>
      <c r="B431" s="26" t="s">
        <v>226</v>
      </c>
      <c r="C431" s="29">
        <v>1811</v>
      </c>
      <c r="D431" s="29">
        <v>2640</v>
      </c>
      <c r="E431" s="29">
        <v>2214</v>
      </c>
      <c r="F431" s="29">
        <v>2640</v>
      </c>
      <c r="G431" s="29">
        <v>2517</v>
      </c>
      <c r="H431" s="29">
        <v>2640</v>
      </c>
      <c r="I431" s="29">
        <v>2556</v>
      </c>
      <c r="J431" s="29">
        <v>2500</v>
      </c>
      <c r="K431" s="29">
        <v>2441</v>
      </c>
      <c r="L431" s="29">
        <v>2500</v>
      </c>
      <c r="M431" s="29">
        <v>2499</v>
      </c>
      <c r="N431" s="29">
        <v>5000</v>
      </c>
      <c r="O431" s="29">
        <v>4544</v>
      </c>
      <c r="P431" s="29">
        <v>5000</v>
      </c>
      <c r="Q431" s="29">
        <v>4855</v>
      </c>
      <c r="R431" s="29">
        <v>5000</v>
      </c>
      <c r="S431" s="29">
        <v>4986</v>
      </c>
      <c r="T431" s="29">
        <v>5000</v>
      </c>
      <c r="U431" s="29">
        <v>4963</v>
      </c>
      <c r="V431" s="29">
        <v>5000</v>
      </c>
      <c r="W431" s="29">
        <v>5000</v>
      </c>
      <c r="X431" s="29">
        <v>5000</v>
      </c>
      <c r="Y431" s="64">
        <f t="shared" si="289"/>
        <v>0</v>
      </c>
      <c r="Z431" s="65">
        <f t="shared" si="290"/>
        <v>0</v>
      </c>
    </row>
    <row r="432" spans="1:26" ht="12.75">
      <c r="A432" s="35">
        <v>3100</v>
      </c>
      <c r="B432" s="26" t="s">
        <v>227</v>
      </c>
      <c r="C432" s="29">
        <v>4071</v>
      </c>
      <c r="D432" s="29">
        <v>8844</v>
      </c>
      <c r="E432" s="29">
        <v>2834</v>
      </c>
      <c r="F432" s="29">
        <v>8844</v>
      </c>
      <c r="G432" s="29">
        <v>5214</v>
      </c>
      <c r="H432" s="29">
        <v>4500</v>
      </c>
      <c r="I432" s="29">
        <v>3115</v>
      </c>
      <c r="J432" s="29">
        <v>3500</v>
      </c>
      <c r="K432" s="29">
        <v>3307</v>
      </c>
      <c r="L432" s="29">
        <v>4700</v>
      </c>
      <c r="M432" s="29">
        <v>4617</v>
      </c>
      <c r="N432" s="29">
        <v>4700</v>
      </c>
      <c r="O432" s="29">
        <v>3987</v>
      </c>
      <c r="P432" s="29">
        <v>4200</v>
      </c>
      <c r="Q432" s="29">
        <v>3254</v>
      </c>
      <c r="R432" s="29">
        <v>4200</v>
      </c>
      <c r="S432" s="29">
        <v>3915</v>
      </c>
      <c r="T432" s="29">
        <v>4200</v>
      </c>
      <c r="U432" s="29">
        <v>3801</v>
      </c>
      <c r="V432" s="29">
        <v>4200</v>
      </c>
      <c r="W432" s="29">
        <v>4200</v>
      </c>
      <c r="X432" s="29">
        <v>4200</v>
      </c>
      <c r="Y432" s="64">
        <f t="shared" si="289"/>
        <v>0</v>
      </c>
      <c r="Z432" s="65">
        <f t="shared" si="290"/>
        <v>0</v>
      </c>
    </row>
    <row r="433" spans="1:26" ht="12.75">
      <c r="A433" s="35">
        <v>4001</v>
      </c>
      <c r="B433" s="26" t="s">
        <v>98</v>
      </c>
      <c r="C433" s="29"/>
      <c r="D433" s="29"/>
      <c r="E433" s="29"/>
      <c r="F433" s="29"/>
      <c r="G433" s="29"/>
      <c r="H433" s="29"/>
      <c r="I433" s="29"/>
      <c r="J433" s="29"/>
      <c r="K433" s="29"/>
      <c r="L433" s="29">
        <v>500</v>
      </c>
      <c r="M433" s="29">
        <v>429</v>
      </c>
      <c r="N433" s="29">
        <v>500</v>
      </c>
      <c r="O433" s="29">
        <v>299</v>
      </c>
      <c r="P433" s="29">
        <v>500</v>
      </c>
      <c r="Q433" s="29">
        <v>1563</v>
      </c>
      <c r="R433" s="29">
        <v>500</v>
      </c>
      <c r="S433" s="29">
        <v>489</v>
      </c>
      <c r="T433" s="29">
        <v>500</v>
      </c>
      <c r="U433" s="29">
        <v>401</v>
      </c>
      <c r="V433" s="29">
        <v>500</v>
      </c>
      <c r="W433" s="29">
        <v>500</v>
      </c>
      <c r="X433" s="29">
        <v>500</v>
      </c>
      <c r="Y433" s="64">
        <f t="shared" si="289"/>
        <v>0</v>
      </c>
      <c r="Z433" s="65">
        <f t="shared" si="290"/>
        <v>0</v>
      </c>
    </row>
    <row r="434" spans="1:26" ht="12.75">
      <c r="A434" s="39"/>
      <c r="B434" s="26" t="s">
        <v>113</v>
      </c>
      <c r="C434" s="31">
        <f aca="true" t="shared" si="294" ref="C434:K434">SUM(C422:C432)</f>
        <v>47005</v>
      </c>
      <c r="D434" s="31">
        <f t="shared" si="294"/>
        <v>52098</v>
      </c>
      <c r="E434" s="31">
        <f t="shared" si="294"/>
        <v>43858</v>
      </c>
      <c r="F434" s="31">
        <f t="shared" si="294"/>
        <v>52797</v>
      </c>
      <c r="G434" s="31">
        <f t="shared" si="294"/>
        <v>48192</v>
      </c>
      <c r="H434" s="31">
        <f t="shared" si="294"/>
        <v>48836</v>
      </c>
      <c r="I434" s="31">
        <f t="shared" si="294"/>
        <v>45654</v>
      </c>
      <c r="J434" s="31">
        <f t="shared" si="294"/>
        <v>45400</v>
      </c>
      <c r="K434" s="31">
        <f t="shared" si="294"/>
        <v>44589</v>
      </c>
      <c r="L434" s="31">
        <f aca="true" t="shared" si="295" ref="L434:R434">SUM(L422:L433)</f>
        <v>48005</v>
      </c>
      <c r="M434" s="31">
        <f t="shared" si="295"/>
        <v>46746</v>
      </c>
      <c r="N434" s="31">
        <f t="shared" si="295"/>
        <v>49325</v>
      </c>
      <c r="O434" s="31">
        <f t="shared" si="295"/>
        <v>46739</v>
      </c>
      <c r="P434" s="31">
        <f t="shared" si="295"/>
        <v>49675</v>
      </c>
      <c r="Q434" s="31">
        <f t="shared" si="295"/>
        <v>49437</v>
      </c>
      <c r="R434" s="31">
        <f t="shared" si="295"/>
        <v>50851.813759002514</v>
      </c>
      <c r="S434" s="31">
        <f aca="true" t="shared" si="296" ref="S434:X434">SUM(S422:S433)</f>
        <v>50808</v>
      </c>
      <c r="T434" s="31">
        <f t="shared" si="296"/>
        <v>51073</v>
      </c>
      <c r="U434" s="31">
        <f t="shared" si="296"/>
        <v>49730</v>
      </c>
      <c r="V434" s="31">
        <f t="shared" si="296"/>
        <v>50935</v>
      </c>
      <c r="W434" s="31">
        <f t="shared" si="296"/>
        <v>50935</v>
      </c>
      <c r="X434" s="31">
        <f t="shared" si="296"/>
        <v>66498</v>
      </c>
      <c r="Y434" s="66">
        <f t="shared" si="289"/>
        <v>15563</v>
      </c>
      <c r="Z434" s="67">
        <f t="shared" si="290"/>
        <v>0.30554628448021987</v>
      </c>
    </row>
    <row r="435" spans="1:26" ht="12.75">
      <c r="A435" s="39">
        <v>510</v>
      </c>
      <c r="B435" s="26" t="s">
        <v>46</v>
      </c>
      <c r="C435" s="34">
        <f aca="true" t="shared" si="297" ref="C435:Q435">SUM(C434+C421)</f>
        <v>273309</v>
      </c>
      <c r="D435" s="34">
        <f t="shared" si="297"/>
        <v>285725</v>
      </c>
      <c r="E435" s="34">
        <f t="shared" si="297"/>
        <v>284393</v>
      </c>
      <c r="F435" s="34">
        <f t="shared" si="297"/>
        <v>317599</v>
      </c>
      <c r="G435" s="34">
        <f t="shared" si="297"/>
        <v>319374</v>
      </c>
      <c r="H435" s="34">
        <f t="shared" si="297"/>
        <v>325217</v>
      </c>
      <c r="I435" s="34">
        <f t="shared" si="297"/>
        <v>318312</v>
      </c>
      <c r="J435" s="34">
        <f t="shared" si="297"/>
        <v>333985</v>
      </c>
      <c r="K435" s="34">
        <f t="shared" si="297"/>
        <v>338053</v>
      </c>
      <c r="L435" s="34">
        <f t="shared" si="297"/>
        <v>345130</v>
      </c>
      <c r="M435" s="34">
        <f t="shared" si="297"/>
        <v>337324</v>
      </c>
      <c r="N435" s="34">
        <f t="shared" si="297"/>
        <v>364300.288</v>
      </c>
      <c r="O435" s="34">
        <f t="shared" si="297"/>
        <v>369030</v>
      </c>
      <c r="P435" s="34">
        <f t="shared" si="297"/>
        <v>392806</v>
      </c>
      <c r="Q435" s="34">
        <f t="shared" si="297"/>
        <v>391936</v>
      </c>
      <c r="R435" s="34">
        <f aca="true" t="shared" si="298" ref="R435:X435">SUM(R434+R421)</f>
        <v>409868.8137590025</v>
      </c>
      <c r="S435" s="34">
        <f t="shared" si="298"/>
        <v>407191</v>
      </c>
      <c r="T435" s="34">
        <f t="shared" si="298"/>
        <v>425469</v>
      </c>
      <c r="U435" s="34">
        <f t="shared" si="298"/>
        <v>423064</v>
      </c>
      <c r="V435" s="34">
        <f t="shared" si="298"/>
        <v>431196</v>
      </c>
      <c r="W435" s="34">
        <f t="shared" si="298"/>
        <v>432810</v>
      </c>
      <c r="X435" s="34">
        <f t="shared" si="298"/>
        <v>448373</v>
      </c>
      <c r="Y435" s="66">
        <f t="shared" si="289"/>
        <v>17177</v>
      </c>
      <c r="Z435" s="67">
        <f t="shared" si="290"/>
        <v>0.03983571276171393</v>
      </c>
    </row>
    <row r="436" spans="1:26" ht="12.75">
      <c r="A436" s="39"/>
      <c r="B436" s="26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2"/>
    </row>
    <row r="437" spans="1:26" ht="12.75">
      <c r="A437" s="1">
        <v>520</v>
      </c>
      <c r="B437" s="2" t="s">
        <v>30</v>
      </c>
      <c r="C437" s="1" t="s">
        <v>1</v>
      </c>
      <c r="D437" s="3" t="s">
        <v>2</v>
      </c>
      <c r="E437" s="3" t="s">
        <v>1</v>
      </c>
      <c r="F437" s="3" t="s">
        <v>2</v>
      </c>
      <c r="G437" s="3" t="s">
        <v>1</v>
      </c>
      <c r="H437" s="3" t="s">
        <v>2</v>
      </c>
      <c r="I437" s="3" t="s">
        <v>1</v>
      </c>
      <c r="J437" s="3" t="s">
        <v>2</v>
      </c>
      <c r="K437" s="3" t="s">
        <v>1</v>
      </c>
      <c r="L437" s="3" t="s">
        <v>2</v>
      </c>
      <c r="M437" s="3" t="s">
        <v>1</v>
      </c>
      <c r="N437" s="3" t="s">
        <v>2</v>
      </c>
      <c r="O437" s="3" t="s">
        <v>1</v>
      </c>
      <c r="P437" s="3" t="s">
        <v>2</v>
      </c>
      <c r="Q437" s="3" t="s">
        <v>3</v>
      </c>
      <c r="R437" s="3" t="s">
        <v>2</v>
      </c>
      <c r="S437" s="3" t="s">
        <v>1</v>
      </c>
      <c r="T437" s="3" t="s">
        <v>2</v>
      </c>
      <c r="U437" s="3" t="s">
        <v>3</v>
      </c>
      <c r="V437" s="3" t="s">
        <v>2</v>
      </c>
      <c r="W437" s="3" t="s">
        <v>267</v>
      </c>
      <c r="X437" s="3" t="s">
        <v>2</v>
      </c>
      <c r="Y437" s="3" t="s">
        <v>4</v>
      </c>
      <c r="Z437" s="3" t="s">
        <v>5</v>
      </c>
    </row>
    <row r="438" spans="1:26" ht="12.75">
      <c r="A438" s="1"/>
      <c r="B438" s="2"/>
      <c r="C438" s="1" t="s">
        <v>6</v>
      </c>
      <c r="D438" s="3" t="s">
        <v>7</v>
      </c>
      <c r="E438" s="3" t="s">
        <v>7</v>
      </c>
      <c r="F438" s="3" t="s">
        <v>8</v>
      </c>
      <c r="G438" s="3" t="s">
        <v>8</v>
      </c>
      <c r="H438" s="3" t="s">
        <v>9</v>
      </c>
      <c r="I438" s="3" t="s">
        <v>9</v>
      </c>
      <c r="J438" s="3" t="s">
        <v>10</v>
      </c>
      <c r="K438" s="3" t="s">
        <v>10</v>
      </c>
      <c r="L438" s="3" t="s">
        <v>11</v>
      </c>
      <c r="M438" s="3" t="s">
        <v>11</v>
      </c>
      <c r="N438" s="3" t="s">
        <v>12</v>
      </c>
      <c r="O438" s="3" t="s">
        <v>13</v>
      </c>
      <c r="P438" s="3" t="s">
        <v>14</v>
      </c>
      <c r="Q438" s="3" t="s">
        <v>14</v>
      </c>
      <c r="R438" s="3" t="s">
        <v>15</v>
      </c>
      <c r="S438" s="3" t="s">
        <v>16</v>
      </c>
      <c r="T438" s="3" t="s">
        <v>17</v>
      </c>
      <c r="U438" s="3" t="s">
        <v>17</v>
      </c>
      <c r="V438" s="3" t="s">
        <v>18</v>
      </c>
      <c r="W438" s="3" t="s">
        <v>18</v>
      </c>
      <c r="X438" s="3" t="s">
        <v>264</v>
      </c>
      <c r="Y438" s="3" t="s">
        <v>266</v>
      </c>
      <c r="Z438" s="3" t="s">
        <v>266</v>
      </c>
    </row>
    <row r="439" spans="1:26" s="8" customFormat="1" ht="12.75">
      <c r="A439" s="35">
        <v>5050</v>
      </c>
      <c r="B439" s="26" t="s">
        <v>228</v>
      </c>
      <c r="C439" s="29">
        <v>450</v>
      </c>
      <c r="D439" s="29">
        <v>450</v>
      </c>
      <c r="E439" s="29">
        <v>450</v>
      </c>
      <c r="F439" s="29">
        <v>450</v>
      </c>
      <c r="G439" s="29">
        <v>450</v>
      </c>
      <c r="H439" s="29">
        <v>450</v>
      </c>
      <c r="I439" s="29">
        <v>450</v>
      </c>
      <c r="J439" s="29">
        <v>450</v>
      </c>
      <c r="K439" s="29">
        <v>450</v>
      </c>
      <c r="L439" s="29">
        <v>450</v>
      </c>
      <c r="M439" s="29">
        <v>450</v>
      </c>
      <c r="N439" s="29">
        <v>450</v>
      </c>
      <c r="O439" s="29">
        <v>450</v>
      </c>
      <c r="P439" s="29">
        <v>450</v>
      </c>
      <c r="Q439" s="29">
        <v>450</v>
      </c>
      <c r="R439" s="29">
        <v>450</v>
      </c>
      <c r="S439" s="29">
        <v>450</v>
      </c>
      <c r="T439" s="29">
        <v>450</v>
      </c>
      <c r="U439" s="29">
        <v>450</v>
      </c>
      <c r="V439" s="29">
        <v>450</v>
      </c>
      <c r="W439" s="29">
        <v>450</v>
      </c>
      <c r="X439" s="29">
        <v>450</v>
      </c>
      <c r="Y439" s="28">
        <f>SUM(X439-V439)</f>
        <v>0</v>
      </c>
      <c r="Z439" s="30">
        <f>SUM(Y439/V439)</f>
        <v>0</v>
      </c>
    </row>
    <row r="440" spans="1:26" ht="12.75">
      <c r="A440" s="35">
        <v>5053</v>
      </c>
      <c r="B440" s="26" t="s">
        <v>229</v>
      </c>
      <c r="C440" s="29">
        <v>14190</v>
      </c>
      <c r="D440" s="29">
        <v>12500</v>
      </c>
      <c r="E440" s="29">
        <v>12500</v>
      </c>
      <c r="F440" s="29">
        <v>6500</v>
      </c>
      <c r="G440" s="29">
        <v>10426</v>
      </c>
      <c r="H440" s="29">
        <v>6500</v>
      </c>
      <c r="I440" s="29">
        <v>5478</v>
      </c>
      <c r="J440" s="29">
        <v>0</v>
      </c>
      <c r="K440" s="29">
        <v>1335</v>
      </c>
      <c r="L440" s="29">
        <v>0</v>
      </c>
      <c r="M440" s="29">
        <v>9626</v>
      </c>
      <c r="N440" s="29">
        <v>10000</v>
      </c>
      <c r="O440" s="29">
        <v>4943</v>
      </c>
      <c r="P440" s="29">
        <v>10000</v>
      </c>
      <c r="Q440" s="29">
        <v>10969</v>
      </c>
      <c r="R440" s="29">
        <v>10000</v>
      </c>
      <c r="S440" s="29">
        <v>14594</v>
      </c>
      <c r="T440" s="29">
        <v>7500</v>
      </c>
      <c r="U440" s="29">
        <v>4307</v>
      </c>
      <c r="V440" s="29">
        <v>0</v>
      </c>
      <c r="W440" s="29">
        <v>0</v>
      </c>
      <c r="X440" s="29">
        <v>5000</v>
      </c>
      <c r="Y440" s="28">
        <f>SUM(X440-V440)</f>
        <v>5000</v>
      </c>
      <c r="Z440" s="30">
        <v>1</v>
      </c>
    </row>
    <row r="441" spans="1:26" ht="12.75">
      <c r="A441" s="39">
        <v>520</v>
      </c>
      <c r="B441" s="26" t="s">
        <v>30</v>
      </c>
      <c r="C441" s="31">
        <f aca="true" t="shared" si="299" ref="C441:Q441">SUM(C439:C440)</f>
        <v>14640</v>
      </c>
      <c r="D441" s="31">
        <f t="shared" si="299"/>
        <v>12950</v>
      </c>
      <c r="E441" s="31">
        <f t="shared" si="299"/>
        <v>12950</v>
      </c>
      <c r="F441" s="31">
        <f t="shared" si="299"/>
        <v>6950</v>
      </c>
      <c r="G441" s="31">
        <f t="shared" si="299"/>
        <v>10876</v>
      </c>
      <c r="H441" s="31">
        <f t="shared" si="299"/>
        <v>6950</v>
      </c>
      <c r="I441" s="31">
        <f t="shared" si="299"/>
        <v>5928</v>
      </c>
      <c r="J441" s="31">
        <f t="shared" si="299"/>
        <v>450</v>
      </c>
      <c r="K441" s="31">
        <f t="shared" si="299"/>
        <v>1785</v>
      </c>
      <c r="L441" s="31">
        <f t="shared" si="299"/>
        <v>450</v>
      </c>
      <c r="M441" s="31">
        <f t="shared" si="299"/>
        <v>10076</v>
      </c>
      <c r="N441" s="31">
        <f t="shared" si="299"/>
        <v>10450</v>
      </c>
      <c r="O441" s="31">
        <f t="shared" si="299"/>
        <v>5393</v>
      </c>
      <c r="P441" s="31">
        <f t="shared" si="299"/>
        <v>10450</v>
      </c>
      <c r="Q441" s="31">
        <f t="shared" si="299"/>
        <v>11419</v>
      </c>
      <c r="R441" s="31">
        <f aca="true" t="shared" si="300" ref="R441:X441">SUM(R439:R440)</f>
        <v>10450</v>
      </c>
      <c r="S441" s="31">
        <f t="shared" si="300"/>
        <v>15044</v>
      </c>
      <c r="T441" s="31">
        <f t="shared" si="300"/>
        <v>7950</v>
      </c>
      <c r="U441" s="31">
        <f t="shared" si="300"/>
        <v>4757</v>
      </c>
      <c r="V441" s="31">
        <f t="shared" si="300"/>
        <v>450</v>
      </c>
      <c r="W441" s="31">
        <f t="shared" si="300"/>
        <v>450</v>
      </c>
      <c r="X441" s="31">
        <f t="shared" si="300"/>
        <v>5450</v>
      </c>
      <c r="Y441" s="28">
        <f>SUM(X441-V441)</f>
        <v>5000</v>
      </c>
      <c r="Z441" s="30"/>
    </row>
    <row r="442" spans="1:26" ht="12.75">
      <c r="A442" s="1">
        <v>530</v>
      </c>
      <c r="B442" s="2" t="s">
        <v>25</v>
      </c>
      <c r="C442" s="1" t="s">
        <v>1</v>
      </c>
      <c r="D442" s="3" t="s">
        <v>2</v>
      </c>
      <c r="E442" s="3" t="s">
        <v>1</v>
      </c>
      <c r="F442" s="3" t="s">
        <v>2</v>
      </c>
      <c r="G442" s="3" t="s">
        <v>1</v>
      </c>
      <c r="H442" s="3" t="s">
        <v>2</v>
      </c>
      <c r="I442" s="3" t="s">
        <v>1</v>
      </c>
      <c r="J442" s="3" t="s">
        <v>2</v>
      </c>
      <c r="K442" s="3" t="s">
        <v>1</v>
      </c>
      <c r="L442" s="3" t="s">
        <v>2</v>
      </c>
      <c r="M442" s="3" t="s">
        <v>1</v>
      </c>
      <c r="N442" s="3" t="s">
        <v>2</v>
      </c>
      <c r="O442" s="3" t="s">
        <v>1</v>
      </c>
      <c r="P442" s="3" t="s">
        <v>2</v>
      </c>
      <c r="Q442" s="3" t="s">
        <v>3</v>
      </c>
      <c r="R442" s="3" t="s">
        <v>2</v>
      </c>
      <c r="S442" s="3" t="s">
        <v>1</v>
      </c>
      <c r="T442" s="3" t="s">
        <v>2</v>
      </c>
      <c r="U442" s="3" t="s">
        <v>3</v>
      </c>
      <c r="V442" s="3" t="s">
        <v>2</v>
      </c>
      <c r="W442" s="3" t="s">
        <v>267</v>
      </c>
      <c r="X442" s="3" t="s">
        <v>2</v>
      </c>
      <c r="Y442" s="3" t="s">
        <v>4</v>
      </c>
      <c r="Z442" s="3" t="s">
        <v>5</v>
      </c>
    </row>
    <row r="443" spans="1:26" ht="12.75">
      <c r="A443" s="1"/>
      <c r="B443" s="2"/>
      <c r="C443" s="1" t="s">
        <v>6</v>
      </c>
      <c r="D443" s="3" t="s">
        <v>7</v>
      </c>
      <c r="E443" s="3" t="s">
        <v>7</v>
      </c>
      <c r="F443" s="3" t="s">
        <v>8</v>
      </c>
      <c r="G443" s="3" t="s">
        <v>8</v>
      </c>
      <c r="H443" s="3" t="s">
        <v>9</v>
      </c>
      <c r="I443" s="3" t="s">
        <v>9</v>
      </c>
      <c r="J443" s="3" t="s">
        <v>10</v>
      </c>
      <c r="K443" s="3" t="s">
        <v>10</v>
      </c>
      <c r="L443" s="3" t="s">
        <v>11</v>
      </c>
      <c r="M443" s="3" t="s">
        <v>11</v>
      </c>
      <c r="N443" s="3" t="s">
        <v>12</v>
      </c>
      <c r="O443" s="3" t="s">
        <v>13</v>
      </c>
      <c r="P443" s="3" t="s">
        <v>14</v>
      </c>
      <c r="Q443" s="3" t="s">
        <v>14</v>
      </c>
      <c r="R443" s="3" t="s">
        <v>15</v>
      </c>
      <c r="S443" s="3" t="s">
        <v>16</v>
      </c>
      <c r="T443" s="3" t="s">
        <v>17</v>
      </c>
      <c r="U443" s="3" t="s">
        <v>17</v>
      </c>
      <c r="V443" s="3" t="s">
        <v>18</v>
      </c>
      <c r="W443" s="3" t="s">
        <v>18</v>
      </c>
      <c r="X443" s="3" t="s">
        <v>264</v>
      </c>
      <c r="Y443" s="3" t="s">
        <v>266</v>
      </c>
      <c r="Z443" s="3" t="s">
        <v>266</v>
      </c>
    </row>
    <row r="444" spans="1:26" ht="12.75">
      <c r="A444" s="35">
        <v>1002</v>
      </c>
      <c r="B444" s="26" t="s">
        <v>230</v>
      </c>
      <c r="C444" s="29">
        <v>15303</v>
      </c>
      <c r="D444" s="29">
        <v>11720</v>
      </c>
      <c r="E444" s="29">
        <v>10000</v>
      </c>
      <c r="F444" s="29">
        <v>11720</v>
      </c>
      <c r="G444" s="29">
        <v>9093</v>
      </c>
      <c r="H444" s="29">
        <v>12072</v>
      </c>
      <c r="I444" s="29">
        <v>9641</v>
      </c>
      <c r="J444" s="29">
        <v>12435</v>
      </c>
      <c r="K444" s="29">
        <v>9139</v>
      </c>
      <c r="L444" s="29">
        <v>12932</v>
      </c>
      <c r="M444" s="29">
        <v>1987</v>
      </c>
      <c r="N444" s="29">
        <v>3000</v>
      </c>
      <c r="O444" s="29">
        <v>3357</v>
      </c>
      <c r="P444" s="29">
        <v>4000</v>
      </c>
      <c r="Q444" s="29">
        <v>1729</v>
      </c>
      <c r="R444" s="29">
        <v>4120</v>
      </c>
      <c r="S444" s="29">
        <v>1520</v>
      </c>
      <c r="T444" s="29">
        <v>4120</v>
      </c>
      <c r="U444" s="29">
        <v>1794</v>
      </c>
      <c r="V444" s="29">
        <v>5000</v>
      </c>
      <c r="W444" s="29">
        <v>5000</v>
      </c>
      <c r="X444" s="29">
        <v>6200</v>
      </c>
      <c r="Y444" s="28">
        <f>SUM(X444-V444)</f>
        <v>1200</v>
      </c>
      <c r="Z444" s="30">
        <f>SUM(Y444/V444)</f>
        <v>0.24</v>
      </c>
    </row>
    <row r="445" spans="1:26" ht="12.75">
      <c r="A445" s="35">
        <v>1002</v>
      </c>
      <c r="B445" s="26" t="s">
        <v>231</v>
      </c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>
        <v>1000</v>
      </c>
      <c r="O445" s="29"/>
      <c r="P445" s="29">
        <v>4000</v>
      </c>
      <c r="Q445" s="29">
        <v>0</v>
      </c>
      <c r="R445" s="29">
        <v>4120</v>
      </c>
      <c r="S445" s="29">
        <v>0</v>
      </c>
      <c r="T445" s="29">
        <v>4550</v>
      </c>
      <c r="U445" s="29">
        <v>0</v>
      </c>
      <c r="V445" s="29">
        <v>0</v>
      </c>
      <c r="W445" s="29">
        <v>0</v>
      </c>
      <c r="X445" s="29">
        <v>0</v>
      </c>
      <c r="Y445" s="28">
        <f aca="true" t="shared" si="301" ref="Y445:Y455">SUM(X445-V445)</f>
        <v>0</v>
      </c>
      <c r="Z445" s="30"/>
    </row>
    <row r="446" spans="1:26" ht="12.75">
      <c r="A446" s="35">
        <v>1002</v>
      </c>
      <c r="B446" s="26" t="s">
        <v>232</v>
      </c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>
        <v>1800</v>
      </c>
      <c r="O446" s="29">
        <v>2257</v>
      </c>
      <c r="P446" s="29">
        <v>2000</v>
      </c>
      <c r="Q446" s="29">
        <v>2711</v>
      </c>
      <c r="R446" s="29">
        <v>2060</v>
      </c>
      <c r="S446" s="29">
        <v>2562</v>
      </c>
      <c r="T446" s="29">
        <v>2200</v>
      </c>
      <c r="U446" s="29">
        <v>3030</v>
      </c>
      <c r="V446" s="29">
        <v>2600</v>
      </c>
      <c r="W446" s="29">
        <v>2600</v>
      </c>
      <c r="X446" s="29">
        <v>0</v>
      </c>
      <c r="Y446" s="28">
        <f t="shared" si="301"/>
        <v>-2600</v>
      </c>
      <c r="Z446" s="30">
        <f aca="true" t="shared" si="302" ref="Z446:Z455">SUM(Y446/V446)</f>
        <v>-1</v>
      </c>
    </row>
    <row r="447" spans="1:26" ht="12.75">
      <c r="A447" s="35">
        <v>1002</v>
      </c>
      <c r="B447" s="26" t="s">
        <v>233</v>
      </c>
      <c r="C447" s="29"/>
      <c r="D447" s="29">
        <v>8320</v>
      </c>
      <c r="E447" s="29">
        <v>8320</v>
      </c>
      <c r="F447" s="29">
        <v>10400</v>
      </c>
      <c r="G447" s="29">
        <v>10400</v>
      </c>
      <c r="H447" s="29">
        <v>10920</v>
      </c>
      <c r="I447" s="29">
        <v>10910</v>
      </c>
      <c r="J447" s="29">
        <v>11247</v>
      </c>
      <c r="K447" s="29">
        <v>11535</v>
      </c>
      <c r="L447" s="29">
        <v>12480</v>
      </c>
      <c r="M447" s="29">
        <v>13931</v>
      </c>
      <c r="N447" s="29">
        <v>13728</v>
      </c>
      <c r="O447" s="29">
        <v>14208</v>
      </c>
      <c r="P447" s="29">
        <v>15000</v>
      </c>
      <c r="Q447" s="29">
        <v>15143</v>
      </c>
      <c r="R447" s="29">
        <v>16500</v>
      </c>
      <c r="S447" s="29">
        <v>16587</v>
      </c>
      <c r="T447" s="29">
        <v>18150</v>
      </c>
      <c r="U447" s="29">
        <v>18268</v>
      </c>
      <c r="V447" s="29">
        <v>20000</v>
      </c>
      <c r="W447" s="29">
        <v>20000</v>
      </c>
      <c r="X447" s="29">
        <v>22000</v>
      </c>
      <c r="Y447" s="28">
        <f t="shared" si="301"/>
        <v>2000</v>
      </c>
      <c r="Z447" s="30">
        <f t="shared" si="302"/>
        <v>0.1</v>
      </c>
    </row>
    <row r="448" spans="1:26" ht="12.75">
      <c r="A448" s="35">
        <v>1020</v>
      </c>
      <c r="B448" s="26" t="s">
        <v>67</v>
      </c>
      <c r="C448" s="29">
        <v>1188</v>
      </c>
      <c r="D448" s="29">
        <v>1533</v>
      </c>
      <c r="E448" s="29">
        <v>1401</v>
      </c>
      <c r="F448" s="29">
        <v>1692</v>
      </c>
      <c r="G448" s="29">
        <v>1491</v>
      </c>
      <c r="H448" s="29">
        <v>1759</v>
      </c>
      <c r="I448" s="29">
        <v>1554</v>
      </c>
      <c r="J448" s="29">
        <v>1811</v>
      </c>
      <c r="K448" s="29">
        <v>1580</v>
      </c>
      <c r="L448" s="29">
        <v>1937</v>
      </c>
      <c r="M448" s="29">
        <v>1213</v>
      </c>
      <c r="N448" s="29">
        <v>1494</v>
      </c>
      <c r="O448" s="29">
        <v>1263</v>
      </c>
      <c r="P448" s="29">
        <v>1600</v>
      </c>
      <c r="Q448" s="29">
        <v>1502</v>
      </c>
      <c r="R448" s="29">
        <v>2050</v>
      </c>
      <c r="S448" s="29">
        <v>1607</v>
      </c>
      <c r="T448" s="29">
        <v>2220</v>
      </c>
      <c r="U448" s="29">
        <v>1740</v>
      </c>
      <c r="V448" s="29">
        <v>2115</v>
      </c>
      <c r="W448" s="29">
        <v>2115</v>
      </c>
      <c r="X448" s="29">
        <v>2180</v>
      </c>
      <c r="Y448" s="28">
        <f t="shared" si="301"/>
        <v>65</v>
      </c>
      <c r="Z448" s="30">
        <f t="shared" si="302"/>
        <v>0.030732860520094562</v>
      </c>
    </row>
    <row r="449" spans="1:26" ht="12.75">
      <c r="A449" s="39"/>
      <c r="B449" s="26" t="s">
        <v>105</v>
      </c>
      <c r="C449" s="31">
        <f aca="true" t="shared" si="303" ref="C449:Q449">SUM(C444:C448)</f>
        <v>16491</v>
      </c>
      <c r="D449" s="31">
        <f t="shared" si="303"/>
        <v>21573</v>
      </c>
      <c r="E449" s="31">
        <f t="shared" si="303"/>
        <v>19721</v>
      </c>
      <c r="F449" s="31">
        <f t="shared" si="303"/>
        <v>23812</v>
      </c>
      <c r="G449" s="31">
        <f>SUM(G444:G448)</f>
        <v>20984</v>
      </c>
      <c r="H449" s="31">
        <f t="shared" si="303"/>
        <v>24751</v>
      </c>
      <c r="I449" s="31">
        <f t="shared" si="303"/>
        <v>22105</v>
      </c>
      <c r="J449" s="31">
        <f t="shared" si="303"/>
        <v>25493</v>
      </c>
      <c r="K449" s="31">
        <f t="shared" si="303"/>
        <v>22254</v>
      </c>
      <c r="L449" s="31">
        <f t="shared" si="303"/>
        <v>27349</v>
      </c>
      <c r="M449" s="31">
        <f t="shared" si="303"/>
        <v>17131</v>
      </c>
      <c r="N449" s="31">
        <f t="shared" si="303"/>
        <v>21022</v>
      </c>
      <c r="O449" s="31">
        <f t="shared" si="303"/>
        <v>21085</v>
      </c>
      <c r="P449" s="31">
        <f t="shared" si="303"/>
        <v>26600</v>
      </c>
      <c r="Q449" s="31">
        <f t="shared" si="303"/>
        <v>21085</v>
      </c>
      <c r="R449" s="31">
        <f aca="true" t="shared" si="304" ref="R449:X449">SUM(R444:R448)</f>
        <v>28850</v>
      </c>
      <c r="S449" s="31">
        <f t="shared" si="304"/>
        <v>22276</v>
      </c>
      <c r="T449" s="31">
        <f t="shared" si="304"/>
        <v>31240</v>
      </c>
      <c r="U449" s="31">
        <f t="shared" si="304"/>
        <v>24832</v>
      </c>
      <c r="V449" s="31">
        <f t="shared" si="304"/>
        <v>29715</v>
      </c>
      <c r="W449" s="31">
        <f t="shared" si="304"/>
        <v>29715</v>
      </c>
      <c r="X449" s="31">
        <f t="shared" si="304"/>
        <v>30380</v>
      </c>
      <c r="Y449" s="34">
        <f t="shared" si="301"/>
        <v>665</v>
      </c>
      <c r="Z449" s="30">
        <f t="shared" si="302"/>
        <v>0.02237926972909305</v>
      </c>
    </row>
    <row r="450" spans="1:26" ht="12.75">
      <c r="A450" s="35">
        <v>2004</v>
      </c>
      <c r="B450" s="26" t="s">
        <v>72</v>
      </c>
      <c r="C450" s="29">
        <v>5282</v>
      </c>
      <c r="D450" s="29">
        <v>4500</v>
      </c>
      <c r="E450" s="29">
        <v>4500</v>
      </c>
      <c r="F450" s="29">
        <v>4500</v>
      </c>
      <c r="G450" s="29">
        <v>4658</v>
      </c>
      <c r="H450" s="29">
        <v>4000</v>
      </c>
      <c r="I450" s="29">
        <v>6122</v>
      </c>
      <c r="J450" s="29">
        <v>4000</v>
      </c>
      <c r="K450" s="29">
        <v>10611</v>
      </c>
      <c r="L450" s="29">
        <v>3700</v>
      </c>
      <c r="M450" s="29">
        <v>12381</v>
      </c>
      <c r="N450" s="29">
        <v>8000</v>
      </c>
      <c r="O450" s="29">
        <v>6241</v>
      </c>
      <c r="P450" s="29">
        <v>9000</v>
      </c>
      <c r="Q450" s="29">
        <v>3855</v>
      </c>
      <c r="R450" s="29">
        <v>9000</v>
      </c>
      <c r="S450" s="29">
        <v>7406</v>
      </c>
      <c r="T450" s="29">
        <v>5000</v>
      </c>
      <c r="U450" s="29">
        <v>8039</v>
      </c>
      <c r="V450" s="29">
        <v>5000</v>
      </c>
      <c r="W450" s="29">
        <v>5000</v>
      </c>
      <c r="X450" s="29">
        <v>7000</v>
      </c>
      <c r="Y450" s="28">
        <f t="shared" si="301"/>
        <v>2000</v>
      </c>
      <c r="Z450" s="30">
        <f t="shared" si="302"/>
        <v>0.4</v>
      </c>
    </row>
    <row r="451" spans="1:26" ht="12.75">
      <c r="A451" s="35">
        <v>2034</v>
      </c>
      <c r="B451" s="26" t="s">
        <v>84</v>
      </c>
      <c r="C451" s="29">
        <v>539</v>
      </c>
      <c r="D451" s="29">
        <v>1500</v>
      </c>
      <c r="E451" s="29">
        <v>1300</v>
      </c>
      <c r="F451" s="29">
        <v>1300</v>
      </c>
      <c r="G451" s="29">
        <v>737</v>
      </c>
      <c r="H451" s="29">
        <v>1300</v>
      </c>
      <c r="I451" s="29">
        <v>150</v>
      </c>
      <c r="J451" s="29">
        <v>1300</v>
      </c>
      <c r="K451" s="29">
        <v>130</v>
      </c>
      <c r="L451" s="29">
        <v>1000</v>
      </c>
      <c r="M451" s="29">
        <v>382</v>
      </c>
      <c r="N451" s="29">
        <v>5000</v>
      </c>
      <c r="O451" s="29">
        <v>399</v>
      </c>
      <c r="P451" s="29">
        <v>4000</v>
      </c>
      <c r="Q451" s="29">
        <v>554</v>
      </c>
      <c r="R451" s="29">
        <v>4000</v>
      </c>
      <c r="S451" s="29">
        <v>0</v>
      </c>
      <c r="T451" s="29">
        <v>4000</v>
      </c>
      <c r="U451" s="29">
        <v>279</v>
      </c>
      <c r="V451" s="29">
        <v>4000</v>
      </c>
      <c r="W451" s="29">
        <v>4000</v>
      </c>
      <c r="X451" s="29">
        <v>2000</v>
      </c>
      <c r="Y451" s="28">
        <f t="shared" si="301"/>
        <v>-2000</v>
      </c>
      <c r="Z451" s="30">
        <f t="shared" si="302"/>
        <v>-0.5</v>
      </c>
    </row>
    <row r="452" spans="1:26" ht="12.75">
      <c r="A452" s="35">
        <v>3006</v>
      </c>
      <c r="B452" s="26" t="s">
        <v>120</v>
      </c>
      <c r="C452" s="29">
        <v>1173</v>
      </c>
      <c r="D452" s="29">
        <v>1400</v>
      </c>
      <c r="E452" s="29">
        <v>1400</v>
      </c>
      <c r="F452" s="29">
        <v>1400</v>
      </c>
      <c r="G452" s="29">
        <v>1087</v>
      </c>
      <c r="H452" s="29">
        <v>1400</v>
      </c>
      <c r="I452" s="29">
        <v>349</v>
      </c>
      <c r="J452" s="29">
        <v>1400</v>
      </c>
      <c r="K452" s="29">
        <v>99</v>
      </c>
      <c r="L452" s="29">
        <v>1000</v>
      </c>
      <c r="M452" s="29">
        <v>331</v>
      </c>
      <c r="N452" s="29">
        <v>1000</v>
      </c>
      <c r="O452" s="29">
        <v>81</v>
      </c>
      <c r="P452" s="29">
        <v>1000</v>
      </c>
      <c r="Q452" s="29">
        <v>354</v>
      </c>
      <c r="R452" s="29">
        <v>1000</v>
      </c>
      <c r="S452" s="29">
        <v>122</v>
      </c>
      <c r="T452" s="29">
        <v>1000</v>
      </c>
      <c r="U452" s="29">
        <v>50</v>
      </c>
      <c r="V452" s="29">
        <v>1000</v>
      </c>
      <c r="W452" s="29">
        <v>1000</v>
      </c>
      <c r="X452" s="29">
        <v>200</v>
      </c>
      <c r="Y452" s="28">
        <f t="shared" si="301"/>
        <v>-800</v>
      </c>
      <c r="Z452" s="30">
        <f t="shared" si="302"/>
        <v>-0.8</v>
      </c>
    </row>
    <row r="453" spans="1:26" ht="12.75">
      <c r="A453" s="35">
        <v>4001</v>
      </c>
      <c r="B453" s="26" t="s">
        <v>98</v>
      </c>
      <c r="C453" s="29">
        <v>2995</v>
      </c>
      <c r="D453" s="29">
        <v>1800</v>
      </c>
      <c r="E453" s="29">
        <v>1800</v>
      </c>
      <c r="F453" s="29">
        <v>1800</v>
      </c>
      <c r="G453" s="29">
        <v>1518</v>
      </c>
      <c r="H453" s="29">
        <v>1500</v>
      </c>
      <c r="I453" s="29">
        <v>0</v>
      </c>
      <c r="J453" s="29">
        <v>1500</v>
      </c>
      <c r="K453" s="29">
        <v>0</v>
      </c>
      <c r="L453" s="29">
        <v>750</v>
      </c>
      <c r="M453" s="29">
        <v>6383</v>
      </c>
      <c r="N453" s="29">
        <v>0</v>
      </c>
      <c r="O453" s="29">
        <v>6675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8">
        <f t="shared" si="301"/>
        <v>0</v>
      </c>
      <c r="Z453" s="30"/>
    </row>
    <row r="454" spans="1:26" ht="12.75">
      <c r="A454" s="39"/>
      <c r="B454" s="26" t="s">
        <v>113</v>
      </c>
      <c r="C454" s="31">
        <f aca="true" t="shared" si="305" ref="C454:Q454">SUM(C450:C453)</f>
        <v>9989</v>
      </c>
      <c r="D454" s="31">
        <f t="shared" si="305"/>
        <v>9200</v>
      </c>
      <c r="E454" s="31">
        <f t="shared" si="305"/>
        <v>9000</v>
      </c>
      <c r="F454" s="31">
        <f t="shared" si="305"/>
        <v>9000</v>
      </c>
      <c r="G454" s="31">
        <f>SUM(G450:G453)</f>
        <v>8000</v>
      </c>
      <c r="H454" s="31">
        <f t="shared" si="305"/>
        <v>8200</v>
      </c>
      <c r="I454" s="31">
        <f t="shared" si="305"/>
        <v>6621</v>
      </c>
      <c r="J454" s="31">
        <f t="shared" si="305"/>
        <v>8200</v>
      </c>
      <c r="K454" s="31">
        <f t="shared" si="305"/>
        <v>10840</v>
      </c>
      <c r="L454" s="31">
        <f t="shared" si="305"/>
        <v>6450</v>
      </c>
      <c r="M454" s="31">
        <f t="shared" si="305"/>
        <v>19477</v>
      </c>
      <c r="N454" s="31">
        <f t="shared" si="305"/>
        <v>14000</v>
      </c>
      <c r="O454" s="31">
        <f t="shared" si="305"/>
        <v>13396</v>
      </c>
      <c r="P454" s="31">
        <f t="shared" si="305"/>
        <v>14000</v>
      </c>
      <c r="Q454" s="31">
        <f t="shared" si="305"/>
        <v>4763</v>
      </c>
      <c r="R454" s="31">
        <f aca="true" t="shared" si="306" ref="R454:X454">SUM(R450:R453)</f>
        <v>14000</v>
      </c>
      <c r="S454" s="31">
        <f t="shared" si="306"/>
        <v>7528</v>
      </c>
      <c r="T454" s="31">
        <f t="shared" si="306"/>
        <v>10000</v>
      </c>
      <c r="U454" s="31">
        <f t="shared" si="306"/>
        <v>8368</v>
      </c>
      <c r="V454" s="31">
        <f t="shared" si="306"/>
        <v>10000</v>
      </c>
      <c r="W454" s="31">
        <f t="shared" si="306"/>
        <v>10000</v>
      </c>
      <c r="X454" s="31">
        <f t="shared" si="306"/>
        <v>9200</v>
      </c>
      <c r="Y454" s="34">
        <f t="shared" si="301"/>
        <v>-800</v>
      </c>
      <c r="Z454" s="32">
        <f t="shared" si="302"/>
        <v>-0.08</v>
      </c>
    </row>
    <row r="455" spans="1:26" ht="12.75">
      <c r="A455" s="39">
        <v>530</v>
      </c>
      <c r="B455" s="26" t="s">
        <v>25</v>
      </c>
      <c r="C455" s="31">
        <f aca="true" t="shared" si="307" ref="C455:Q455">SUM(C449+C454)</f>
        <v>26480</v>
      </c>
      <c r="D455" s="31">
        <f t="shared" si="307"/>
        <v>30773</v>
      </c>
      <c r="E455" s="31">
        <f t="shared" si="307"/>
        <v>28721</v>
      </c>
      <c r="F455" s="31">
        <f t="shared" si="307"/>
        <v>32812</v>
      </c>
      <c r="G455" s="31">
        <f>SUM(G449+G454)</f>
        <v>28984</v>
      </c>
      <c r="H455" s="31">
        <f t="shared" si="307"/>
        <v>32951</v>
      </c>
      <c r="I455" s="31">
        <f t="shared" si="307"/>
        <v>28726</v>
      </c>
      <c r="J455" s="31">
        <f t="shared" si="307"/>
        <v>33693</v>
      </c>
      <c r="K455" s="31">
        <f t="shared" si="307"/>
        <v>33094</v>
      </c>
      <c r="L455" s="31">
        <f t="shared" si="307"/>
        <v>33799</v>
      </c>
      <c r="M455" s="31">
        <f t="shared" si="307"/>
        <v>36608</v>
      </c>
      <c r="N455" s="31">
        <f t="shared" si="307"/>
        <v>35022</v>
      </c>
      <c r="O455" s="31">
        <f t="shared" si="307"/>
        <v>34481</v>
      </c>
      <c r="P455" s="31">
        <f t="shared" si="307"/>
        <v>40600</v>
      </c>
      <c r="Q455" s="31">
        <f t="shared" si="307"/>
        <v>25848</v>
      </c>
      <c r="R455" s="31">
        <f aca="true" t="shared" si="308" ref="R455:X455">SUM(R449+R454)</f>
        <v>42850</v>
      </c>
      <c r="S455" s="31">
        <f t="shared" si="308"/>
        <v>29804</v>
      </c>
      <c r="T455" s="31">
        <f t="shared" si="308"/>
        <v>41240</v>
      </c>
      <c r="U455" s="31">
        <f t="shared" si="308"/>
        <v>33200</v>
      </c>
      <c r="V455" s="31">
        <f t="shared" si="308"/>
        <v>39715</v>
      </c>
      <c r="W455" s="31">
        <f t="shared" si="308"/>
        <v>39715</v>
      </c>
      <c r="X455" s="31">
        <f t="shared" si="308"/>
        <v>39580</v>
      </c>
      <c r="Y455" s="34">
        <f t="shared" si="301"/>
        <v>-135</v>
      </c>
      <c r="Z455" s="32">
        <f t="shared" si="302"/>
        <v>-0.0033992194384993074</v>
      </c>
    </row>
    <row r="456" spans="1:26" s="19" customFormat="1" ht="12.75">
      <c r="A456" s="1">
        <v>600</v>
      </c>
      <c r="B456" s="2" t="s">
        <v>234</v>
      </c>
      <c r="C456" s="1" t="s">
        <v>1</v>
      </c>
      <c r="D456" s="3" t="s">
        <v>2</v>
      </c>
      <c r="E456" s="3" t="s">
        <v>1</v>
      </c>
      <c r="F456" s="3" t="s">
        <v>2</v>
      </c>
      <c r="G456" s="3" t="s">
        <v>1</v>
      </c>
      <c r="H456" s="3" t="s">
        <v>2</v>
      </c>
      <c r="I456" s="3" t="s">
        <v>1</v>
      </c>
      <c r="J456" s="3" t="s">
        <v>2</v>
      </c>
      <c r="K456" s="3" t="s">
        <v>1</v>
      </c>
      <c r="L456" s="3" t="s">
        <v>2</v>
      </c>
      <c r="M456" s="3" t="s">
        <v>1</v>
      </c>
      <c r="N456" s="3" t="s">
        <v>2</v>
      </c>
      <c r="O456" s="3" t="s">
        <v>1</v>
      </c>
      <c r="P456" s="3" t="s">
        <v>2</v>
      </c>
      <c r="Q456" s="3" t="s">
        <v>3</v>
      </c>
      <c r="R456" s="3" t="s">
        <v>2</v>
      </c>
      <c r="S456" s="3" t="s">
        <v>1</v>
      </c>
      <c r="T456" s="3" t="s">
        <v>2</v>
      </c>
      <c r="U456" s="3" t="s">
        <v>3</v>
      </c>
      <c r="V456" s="3" t="s">
        <v>2</v>
      </c>
      <c r="W456" s="3" t="s">
        <v>267</v>
      </c>
      <c r="X456" s="3" t="s">
        <v>2</v>
      </c>
      <c r="Y456" s="3" t="s">
        <v>4</v>
      </c>
      <c r="Z456" s="3" t="s">
        <v>5</v>
      </c>
    </row>
    <row r="457" spans="1:26" s="19" customFormat="1" ht="12.75">
      <c r="A457" s="1"/>
      <c r="B457" s="2"/>
      <c r="C457" s="1" t="s">
        <v>6</v>
      </c>
      <c r="D457" s="3" t="s">
        <v>7</v>
      </c>
      <c r="E457" s="3" t="s">
        <v>7</v>
      </c>
      <c r="F457" s="3" t="s">
        <v>8</v>
      </c>
      <c r="G457" s="3" t="s">
        <v>8</v>
      </c>
      <c r="H457" s="3" t="s">
        <v>9</v>
      </c>
      <c r="I457" s="3" t="s">
        <v>9</v>
      </c>
      <c r="J457" s="3" t="s">
        <v>10</v>
      </c>
      <c r="K457" s="3" t="s">
        <v>10</v>
      </c>
      <c r="L457" s="3" t="s">
        <v>11</v>
      </c>
      <c r="M457" s="3" t="s">
        <v>11</v>
      </c>
      <c r="N457" s="3" t="s">
        <v>12</v>
      </c>
      <c r="O457" s="3" t="s">
        <v>13</v>
      </c>
      <c r="P457" s="3" t="s">
        <v>14</v>
      </c>
      <c r="Q457" s="3" t="s">
        <v>14</v>
      </c>
      <c r="R457" s="3" t="s">
        <v>15</v>
      </c>
      <c r="S457" s="3" t="s">
        <v>16</v>
      </c>
      <c r="T457" s="3" t="s">
        <v>17</v>
      </c>
      <c r="U457" s="3" t="s">
        <v>17</v>
      </c>
      <c r="V457" s="3" t="s">
        <v>18</v>
      </c>
      <c r="W457" s="3" t="s">
        <v>18</v>
      </c>
      <c r="X457" s="3" t="s">
        <v>264</v>
      </c>
      <c r="Y457" s="3" t="s">
        <v>266</v>
      </c>
      <c r="Z457" s="3" t="s">
        <v>266</v>
      </c>
    </row>
    <row r="458" spans="1:26" s="19" customFormat="1" ht="12.75">
      <c r="A458" s="35">
        <v>1001</v>
      </c>
      <c r="B458" s="26" t="s">
        <v>64</v>
      </c>
      <c r="C458" s="29">
        <v>43743</v>
      </c>
      <c r="D458" s="29">
        <v>44702</v>
      </c>
      <c r="E458" s="29">
        <v>45908</v>
      </c>
      <c r="F458" s="29">
        <v>48600</v>
      </c>
      <c r="G458" s="29">
        <v>48942</v>
      </c>
      <c r="H458" s="29">
        <v>50058</v>
      </c>
      <c r="I458" s="29">
        <v>50538</v>
      </c>
      <c r="J458" s="29">
        <v>57710</v>
      </c>
      <c r="K458" s="29">
        <v>58337</v>
      </c>
      <c r="L458" s="29">
        <v>59417</v>
      </c>
      <c r="M458" s="29">
        <v>58810</v>
      </c>
      <c r="N458" s="29">
        <v>61500</v>
      </c>
      <c r="O458" s="29">
        <v>64208</v>
      </c>
      <c r="P458" s="29">
        <v>63800</v>
      </c>
      <c r="Q458" s="29">
        <v>63853</v>
      </c>
      <c r="R458" s="29">
        <v>66352</v>
      </c>
      <c r="S458" s="29">
        <v>66352</v>
      </c>
      <c r="T458" s="29">
        <v>69193</v>
      </c>
      <c r="U458" s="29">
        <v>65636</v>
      </c>
      <c r="V458" s="29">
        <v>35200</v>
      </c>
      <c r="W458" s="29">
        <v>35200</v>
      </c>
      <c r="X458" s="29">
        <v>35200</v>
      </c>
      <c r="Y458" s="28">
        <f>SUM(X458-V458)</f>
        <v>0</v>
      </c>
      <c r="Z458" s="30">
        <f>SUM(Y458/V458)</f>
        <v>0</v>
      </c>
    </row>
    <row r="459" spans="1:26" s="20" customFormat="1" ht="12.75">
      <c r="A459" s="35">
        <v>1002</v>
      </c>
      <c r="B459" s="26" t="s">
        <v>65</v>
      </c>
      <c r="C459" s="29">
        <v>4342</v>
      </c>
      <c r="D459" s="29">
        <v>4120</v>
      </c>
      <c r="E459" s="29">
        <v>4380</v>
      </c>
      <c r="F459" s="29">
        <v>5560</v>
      </c>
      <c r="G459" s="29">
        <v>5885</v>
      </c>
      <c r="H459" s="29">
        <v>5728</v>
      </c>
      <c r="I459" s="29">
        <v>6302</v>
      </c>
      <c r="J459" s="29">
        <v>5900</v>
      </c>
      <c r="K459" s="29">
        <v>7094</v>
      </c>
      <c r="L459" s="29">
        <v>6136</v>
      </c>
      <c r="M459" s="29">
        <v>7062</v>
      </c>
      <c r="N459" s="29">
        <v>7241</v>
      </c>
      <c r="O459" s="29">
        <v>7833</v>
      </c>
      <c r="P459" s="29">
        <v>9174</v>
      </c>
      <c r="Q459" s="29">
        <v>9778</v>
      </c>
      <c r="R459" s="29">
        <v>10000</v>
      </c>
      <c r="S459" s="29">
        <v>9113</v>
      </c>
      <c r="T459" s="29">
        <v>10400</v>
      </c>
      <c r="U459" s="29">
        <v>8451</v>
      </c>
      <c r="V459" s="29">
        <v>10400</v>
      </c>
      <c r="W459" s="29">
        <v>10400</v>
      </c>
      <c r="X459" s="29">
        <v>10400</v>
      </c>
      <c r="Y459" s="28">
        <f aca="true" t="shared" si="309" ref="Y459:Y472">SUM(X459-V459)</f>
        <v>0</v>
      </c>
      <c r="Z459" s="30">
        <f aca="true" t="shared" si="310" ref="Z459:Z472">SUM(Y459/V459)</f>
        <v>0</v>
      </c>
    </row>
    <row r="460" spans="1:26" s="20" customFormat="1" ht="12.75">
      <c r="A460" s="35">
        <v>1020</v>
      </c>
      <c r="B460" s="26" t="s">
        <v>67</v>
      </c>
      <c r="C460" s="29">
        <v>3861</v>
      </c>
      <c r="D460" s="29">
        <v>3735</v>
      </c>
      <c r="E460" s="29">
        <v>3986</v>
      </c>
      <c r="F460" s="29">
        <v>4329</v>
      </c>
      <c r="G460" s="29">
        <v>4417</v>
      </c>
      <c r="H460" s="29">
        <v>4267</v>
      </c>
      <c r="I460" s="29">
        <v>4953</v>
      </c>
      <c r="J460" s="29">
        <v>4866</v>
      </c>
      <c r="K460" s="29">
        <v>5156</v>
      </c>
      <c r="L460" s="29">
        <v>5208</v>
      </c>
      <c r="M460" s="29">
        <v>5247</v>
      </c>
      <c r="N460" s="29">
        <v>5258</v>
      </c>
      <c r="O460" s="29">
        <v>5118</v>
      </c>
      <c r="P460" s="29">
        <v>5498</v>
      </c>
      <c r="Q460" s="29">
        <v>5730</v>
      </c>
      <c r="R460" s="29">
        <v>5805</v>
      </c>
      <c r="S460" s="29">
        <v>5763</v>
      </c>
      <c r="T460" s="29">
        <v>6088</v>
      </c>
      <c r="U460" s="29">
        <v>7844</v>
      </c>
      <c r="V460" s="29">
        <v>2770</v>
      </c>
      <c r="W460" s="29">
        <v>2770</v>
      </c>
      <c r="X460" s="29">
        <v>2770</v>
      </c>
      <c r="Y460" s="28">
        <f t="shared" si="309"/>
        <v>0</v>
      </c>
      <c r="Z460" s="30">
        <f t="shared" si="310"/>
        <v>0</v>
      </c>
    </row>
    <row r="461" spans="1:26" s="19" customFormat="1" ht="12.75">
      <c r="A461" s="39"/>
      <c r="B461" s="26" t="s">
        <v>105</v>
      </c>
      <c r="C461" s="31">
        <f aca="true" t="shared" si="311" ref="C461:H461">SUM(C458:C460)</f>
        <v>51946</v>
      </c>
      <c r="D461" s="34">
        <f t="shared" si="311"/>
        <v>52557</v>
      </c>
      <c r="E461" s="34">
        <f t="shared" si="311"/>
        <v>54274</v>
      </c>
      <c r="F461" s="34">
        <f t="shared" si="311"/>
        <v>58489</v>
      </c>
      <c r="G461" s="34">
        <f>SUM(G458:G460)</f>
        <v>59244</v>
      </c>
      <c r="H461" s="34">
        <f t="shared" si="311"/>
        <v>60053</v>
      </c>
      <c r="I461" s="34">
        <f aca="true" t="shared" si="312" ref="I461:N461">SUM(I458:I460)</f>
        <v>61793</v>
      </c>
      <c r="J461" s="34">
        <f t="shared" si="312"/>
        <v>68476</v>
      </c>
      <c r="K461" s="34">
        <f t="shared" si="312"/>
        <v>70587</v>
      </c>
      <c r="L461" s="34">
        <f t="shared" si="312"/>
        <v>70761</v>
      </c>
      <c r="M461" s="34">
        <f t="shared" si="312"/>
        <v>71119</v>
      </c>
      <c r="N461" s="34">
        <f t="shared" si="312"/>
        <v>73999</v>
      </c>
      <c r="O461" s="34">
        <f aca="true" t="shared" si="313" ref="O461:T461">SUM(O458:O460)</f>
        <v>77159</v>
      </c>
      <c r="P461" s="34">
        <f t="shared" si="313"/>
        <v>78472</v>
      </c>
      <c r="Q461" s="34">
        <f t="shared" si="313"/>
        <v>79361</v>
      </c>
      <c r="R461" s="34">
        <f t="shared" si="313"/>
        <v>82157</v>
      </c>
      <c r="S461" s="34">
        <f t="shared" si="313"/>
        <v>81228</v>
      </c>
      <c r="T461" s="34">
        <f t="shared" si="313"/>
        <v>85681</v>
      </c>
      <c r="U461" s="34">
        <f>SUM(U458:U460)</f>
        <v>81931</v>
      </c>
      <c r="V461" s="34">
        <f>SUM(V458:V460)</f>
        <v>48370</v>
      </c>
      <c r="W461" s="34">
        <f>SUM(W458:W460)</f>
        <v>48370</v>
      </c>
      <c r="X461" s="34">
        <f>SUM(X458:X460)</f>
        <v>48370</v>
      </c>
      <c r="Y461" s="28">
        <f t="shared" si="309"/>
        <v>0</v>
      </c>
      <c r="Z461" s="32">
        <f t="shared" si="310"/>
        <v>0</v>
      </c>
    </row>
    <row r="462" spans="1:26" s="19" customFormat="1" ht="12.75">
      <c r="A462" s="39">
        <v>2001</v>
      </c>
      <c r="B462" s="26" t="s">
        <v>69</v>
      </c>
      <c r="C462" s="31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28">
        <v>400</v>
      </c>
      <c r="U462" s="34">
        <v>400</v>
      </c>
      <c r="V462" s="28">
        <v>400</v>
      </c>
      <c r="W462" s="28">
        <v>400</v>
      </c>
      <c r="X462" s="28">
        <v>400</v>
      </c>
      <c r="Y462" s="28">
        <f t="shared" si="309"/>
        <v>0</v>
      </c>
      <c r="Z462" s="30">
        <f t="shared" si="310"/>
        <v>0</v>
      </c>
    </row>
    <row r="463" spans="1:26" s="19" customFormat="1" ht="12.75">
      <c r="A463" s="35">
        <v>2004</v>
      </c>
      <c r="B463" s="26" t="s">
        <v>106</v>
      </c>
      <c r="C463" s="29">
        <v>0</v>
      </c>
      <c r="D463" s="29">
        <v>300</v>
      </c>
      <c r="E463" s="29">
        <v>300</v>
      </c>
      <c r="F463" s="29">
        <v>300</v>
      </c>
      <c r="G463" s="29">
        <v>0</v>
      </c>
      <c r="H463" s="29">
        <v>300</v>
      </c>
      <c r="I463" s="29">
        <v>0</v>
      </c>
      <c r="J463" s="29">
        <v>300</v>
      </c>
      <c r="K463" s="29">
        <v>243</v>
      </c>
      <c r="L463" s="29">
        <v>300</v>
      </c>
      <c r="M463" s="29">
        <v>34</v>
      </c>
      <c r="N463" s="29">
        <v>300</v>
      </c>
      <c r="O463" s="29">
        <v>299</v>
      </c>
      <c r="P463" s="29">
        <v>300</v>
      </c>
      <c r="Q463" s="29">
        <v>120</v>
      </c>
      <c r="R463" s="29">
        <v>300</v>
      </c>
      <c r="S463" s="29">
        <v>0</v>
      </c>
      <c r="T463" s="29">
        <v>300</v>
      </c>
      <c r="U463" s="29">
        <v>0</v>
      </c>
      <c r="V463" s="29">
        <v>300</v>
      </c>
      <c r="W463" s="29">
        <v>300</v>
      </c>
      <c r="X463" s="29">
        <v>300</v>
      </c>
      <c r="Y463" s="28">
        <f t="shared" si="309"/>
        <v>0</v>
      </c>
      <c r="Z463" s="30">
        <f t="shared" si="310"/>
        <v>0</v>
      </c>
    </row>
    <row r="464" spans="1:26" s="19" customFormat="1" ht="12.75">
      <c r="A464" s="35">
        <v>2006</v>
      </c>
      <c r="B464" s="26" t="s">
        <v>107</v>
      </c>
      <c r="C464" s="29">
        <v>1999</v>
      </c>
      <c r="D464" s="29">
        <v>2000</v>
      </c>
      <c r="E464" s="29">
        <v>1833</v>
      </c>
      <c r="F464" s="29">
        <v>2000</v>
      </c>
      <c r="G464" s="29">
        <v>1666</v>
      </c>
      <c r="H464" s="29">
        <v>2000</v>
      </c>
      <c r="I464" s="29">
        <v>1333</v>
      </c>
      <c r="J464" s="29">
        <v>2000</v>
      </c>
      <c r="K464" s="29">
        <v>1833</v>
      </c>
      <c r="L464" s="29">
        <v>2500</v>
      </c>
      <c r="M464" s="29">
        <v>2125</v>
      </c>
      <c r="N464" s="29">
        <v>2125</v>
      </c>
      <c r="O464" s="29">
        <v>2127</v>
      </c>
      <c r="P464" s="29">
        <v>2125</v>
      </c>
      <c r="Q464" s="29">
        <v>2188</v>
      </c>
      <c r="R464" s="29">
        <v>2500</v>
      </c>
      <c r="S464" s="29">
        <v>2500</v>
      </c>
      <c r="T464" s="29">
        <v>2500</v>
      </c>
      <c r="U464" s="29">
        <v>2500</v>
      </c>
      <c r="V464" s="29">
        <v>1300</v>
      </c>
      <c r="W464" s="29">
        <v>1300</v>
      </c>
      <c r="X464" s="29">
        <v>1300</v>
      </c>
      <c r="Y464" s="28">
        <f t="shared" si="309"/>
        <v>0</v>
      </c>
      <c r="Z464" s="30">
        <f t="shared" si="310"/>
        <v>0</v>
      </c>
    </row>
    <row r="465" spans="1:26" s="19" customFormat="1" ht="12.75">
      <c r="A465" s="35">
        <v>2007</v>
      </c>
      <c r="B465" s="26" t="s">
        <v>76</v>
      </c>
      <c r="C465" s="29">
        <v>30</v>
      </c>
      <c r="D465" s="29">
        <v>200</v>
      </c>
      <c r="E465" s="29">
        <v>175</v>
      </c>
      <c r="F465" s="29">
        <v>200</v>
      </c>
      <c r="G465" s="29">
        <v>25</v>
      </c>
      <c r="H465" s="29">
        <v>200</v>
      </c>
      <c r="I465" s="29">
        <v>150</v>
      </c>
      <c r="J465" s="29">
        <v>200</v>
      </c>
      <c r="K465" s="29">
        <v>80</v>
      </c>
      <c r="L465" s="29">
        <v>200</v>
      </c>
      <c r="M465" s="29">
        <v>150</v>
      </c>
      <c r="N465" s="29">
        <v>200</v>
      </c>
      <c r="O465" s="29">
        <v>0</v>
      </c>
      <c r="P465" s="29">
        <v>200</v>
      </c>
      <c r="Q465" s="29">
        <v>195</v>
      </c>
      <c r="R465" s="29">
        <v>200</v>
      </c>
      <c r="S465" s="29">
        <v>75</v>
      </c>
      <c r="T465" s="29">
        <v>200</v>
      </c>
      <c r="U465" s="29">
        <v>65</v>
      </c>
      <c r="V465" s="29">
        <v>200</v>
      </c>
      <c r="W465" s="29">
        <v>200</v>
      </c>
      <c r="X465" s="29">
        <v>200</v>
      </c>
      <c r="Y465" s="28">
        <f t="shared" si="309"/>
        <v>0</v>
      </c>
      <c r="Z465" s="30">
        <f t="shared" si="310"/>
        <v>0</v>
      </c>
    </row>
    <row r="466" spans="1:26" s="19" customFormat="1" ht="12.75">
      <c r="A466" s="35">
        <v>2009</v>
      </c>
      <c r="B466" s="26" t="s">
        <v>75</v>
      </c>
      <c r="C466" s="29">
        <v>53</v>
      </c>
      <c r="D466" s="29">
        <v>350</v>
      </c>
      <c r="E466" s="29">
        <v>163</v>
      </c>
      <c r="F466" s="29">
        <v>350</v>
      </c>
      <c r="G466" s="29">
        <v>121</v>
      </c>
      <c r="H466" s="29">
        <v>350</v>
      </c>
      <c r="I466" s="29">
        <v>17</v>
      </c>
      <c r="J466" s="29">
        <v>250</v>
      </c>
      <c r="K466" s="29">
        <v>71</v>
      </c>
      <c r="L466" s="29">
        <v>200</v>
      </c>
      <c r="M466" s="29">
        <v>0</v>
      </c>
      <c r="N466" s="29">
        <v>200</v>
      </c>
      <c r="O466" s="29">
        <v>200</v>
      </c>
      <c r="P466" s="29">
        <v>200</v>
      </c>
      <c r="Q466" s="29">
        <v>0</v>
      </c>
      <c r="R466" s="29">
        <v>200</v>
      </c>
      <c r="S466" s="29">
        <v>0</v>
      </c>
      <c r="T466" s="29">
        <v>600</v>
      </c>
      <c r="U466" s="29">
        <v>0</v>
      </c>
      <c r="V466" s="29">
        <v>600</v>
      </c>
      <c r="W466" s="29">
        <v>600</v>
      </c>
      <c r="X466" s="29">
        <v>600</v>
      </c>
      <c r="Y466" s="28">
        <f t="shared" si="309"/>
        <v>0</v>
      </c>
      <c r="Z466" s="30">
        <f t="shared" si="310"/>
        <v>0</v>
      </c>
    </row>
    <row r="467" spans="1:26" s="19" customFormat="1" ht="12.75">
      <c r="A467" s="35">
        <v>2010</v>
      </c>
      <c r="B467" s="26" t="s">
        <v>78</v>
      </c>
      <c r="C467" s="29">
        <v>2109</v>
      </c>
      <c r="D467" s="29">
        <v>2500</v>
      </c>
      <c r="E467" s="29">
        <v>750</v>
      </c>
      <c r="F467" s="29">
        <v>2000</v>
      </c>
      <c r="G467" s="29">
        <v>750</v>
      </c>
      <c r="H467" s="29">
        <v>1000</v>
      </c>
      <c r="I467" s="29">
        <v>860</v>
      </c>
      <c r="J467" s="29">
        <v>1000</v>
      </c>
      <c r="K467" s="29">
        <v>1259</v>
      </c>
      <c r="L467" s="29">
        <v>1000</v>
      </c>
      <c r="M467" s="29">
        <v>1000</v>
      </c>
      <c r="N467" s="29">
        <v>1000</v>
      </c>
      <c r="O467" s="29">
        <v>1000</v>
      </c>
      <c r="P467" s="29">
        <v>1000</v>
      </c>
      <c r="Q467" s="29">
        <v>1000</v>
      </c>
      <c r="R467" s="29">
        <v>1000</v>
      </c>
      <c r="S467" s="29">
        <v>1060</v>
      </c>
      <c r="T467" s="29">
        <v>1200</v>
      </c>
      <c r="U467" s="29">
        <v>1000</v>
      </c>
      <c r="V467" s="29">
        <v>1000</v>
      </c>
      <c r="W467" s="29">
        <v>1000</v>
      </c>
      <c r="X467" s="29">
        <v>1000</v>
      </c>
      <c r="Y467" s="28">
        <f t="shared" si="309"/>
        <v>0</v>
      </c>
      <c r="Z467" s="30">
        <f t="shared" si="310"/>
        <v>0</v>
      </c>
    </row>
    <row r="468" spans="1:26" s="19" customFormat="1" ht="12.75">
      <c r="A468" s="35">
        <v>2034</v>
      </c>
      <c r="B468" s="26" t="s">
        <v>119</v>
      </c>
      <c r="C468" s="29">
        <v>471</v>
      </c>
      <c r="D468" s="29">
        <v>500</v>
      </c>
      <c r="E468" s="29">
        <v>562</v>
      </c>
      <c r="F468" s="29">
        <v>500</v>
      </c>
      <c r="G468" s="29">
        <v>229</v>
      </c>
      <c r="H468" s="29">
        <v>500</v>
      </c>
      <c r="I468" s="29">
        <v>144</v>
      </c>
      <c r="J468" s="29">
        <v>300</v>
      </c>
      <c r="K468" s="29">
        <v>294</v>
      </c>
      <c r="L468" s="29">
        <v>300</v>
      </c>
      <c r="M468" s="29">
        <v>300</v>
      </c>
      <c r="N468" s="29">
        <v>300</v>
      </c>
      <c r="O468" s="29">
        <v>287</v>
      </c>
      <c r="P468" s="29">
        <v>300</v>
      </c>
      <c r="Q468" s="29">
        <v>200</v>
      </c>
      <c r="R468" s="29">
        <v>300</v>
      </c>
      <c r="S468" s="29">
        <v>348</v>
      </c>
      <c r="T468" s="29">
        <v>300</v>
      </c>
      <c r="U468" s="29">
        <v>181</v>
      </c>
      <c r="V468" s="29">
        <v>300</v>
      </c>
      <c r="W468" s="29">
        <v>300</v>
      </c>
      <c r="X468" s="29">
        <v>300</v>
      </c>
      <c r="Y468" s="28">
        <f t="shared" si="309"/>
        <v>0</v>
      </c>
      <c r="Z468" s="30">
        <f t="shared" si="310"/>
        <v>0</v>
      </c>
    </row>
    <row r="469" spans="1:26" s="21" customFormat="1" ht="12.75">
      <c r="A469" s="35">
        <v>2035</v>
      </c>
      <c r="B469" s="26" t="s">
        <v>235</v>
      </c>
      <c r="C469" s="29"/>
      <c r="D469" s="29"/>
      <c r="E469" s="29"/>
      <c r="F469" s="29"/>
      <c r="G469" s="29"/>
      <c r="H469" s="29"/>
      <c r="I469" s="29">
        <v>0</v>
      </c>
      <c r="J469" s="29">
        <v>39650</v>
      </c>
      <c r="K469" s="29">
        <v>54708</v>
      </c>
      <c r="L469" s="29">
        <v>49000</v>
      </c>
      <c r="M469" s="29">
        <v>43865</v>
      </c>
      <c r="N469" s="29">
        <v>49000</v>
      </c>
      <c r="O469" s="29">
        <v>49832</v>
      </c>
      <c r="P469" s="29">
        <v>49000</v>
      </c>
      <c r="Q469" s="29">
        <v>47880</v>
      </c>
      <c r="R469" s="29">
        <v>55000</v>
      </c>
      <c r="S469" s="29">
        <v>55832</v>
      </c>
      <c r="T469" s="29">
        <v>54600</v>
      </c>
      <c r="U469" s="29">
        <v>62045</v>
      </c>
      <c r="V469" s="29">
        <v>55800</v>
      </c>
      <c r="W469" s="29">
        <v>55800</v>
      </c>
      <c r="X469" s="29">
        <v>70000</v>
      </c>
      <c r="Y469" s="28">
        <f t="shared" si="309"/>
        <v>14200</v>
      </c>
      <c r="Z469" s="30">
        <f t="shared" si="310"/>
        <v>0.25448028673835127</v>
      </c>
    </row>
    <row r="470" spans="1:26" s="20" customFormat="1" ht="12.75">
      <c r="A470" s="35">
        <v>4001</v>
      </c>
      <c r="B470" s="26" t="s">
        <v>98</v>
      </c>
      <c r="C470" s="29">
        <v>372</v>
      </c>
      <c r="D470" s="29">
        <v>1000</v>
      </c>
      <c r="E470" s="29">
        <v>703</v>
      </c>
      <c r="F470" s="29">
        <v>1000</v>
      </c>
      <c r="G470" s="29">
        <v>300</v>
      </c>
      <c r="H470" s="29">
        <v>500</v>
      </c>
      <c r="I470" s="29">
        <v>483</v>
      </c>
      <c r="J470" s="29">
        <v>3000</v>
      </c>
      <c r="K470" s="29">
        <v>3000</v>
      </c>
      <c r="L470" s="29">
        <v>3000</v>
      </c>
      <c r="M470" s="29">
        <v>3000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3500</v>
      </c>
      <c r="U470" s="29">
        <v>0</v>
      </c>
      <c r="V470" s="29">
        <v>3500</v>
      </c>
      <c r="W470" s="29">
        <v>3500</v>
      </c>
      <c r="X470" s="29">
        <v>3500</v>
      </c>
      <c r="Y470" s="28">
        <f t="shared" si="309"/>
        <v>0</v>
      </c>
      <c r="Z470" s="30">
        <f t="shared" si="310"/>
        <v>0</v>
      </c>
    </row>
    <row r="471" spans="1:26" ht="12.75">
      <c r="A471" s="39"/>
      <c r="B471" s="26" t="s">
        <v>113</v>
      </c>
      <c r="C471" s="41">
        <f>SUM(C463:C470)</f>
        <v>5034</v>
      </c>
      <c r="D471" s="34">
        <f>SUM(D463:D470)</f>
        <v>6850</v>
      </c>
      <c r="E471" s="34">
        <v>3725</v>
      </c>
      <c r="F471" s="34">
        <v>6350</v>
      </c>
      <c r="G471" s="34">
        <f aca="true" t="shared" si="314" ref="G471:R471">SUM(G463:G470)</f>
        <v>3091</v>
      </c>
      <c r="H471" s="34">
        <f t="shared" si="314"/>
        <v>4850</v>
      </c>
      <c r="I471" s="34">
        <f t="shared" si="314"/>
        <v>2987</v>
      </c>
      <c r="J471" s="34">
        <f t="shared" si="314"/>
        <v>46700</v>
      </c>
      <c r="K471" s="34">
        <f t="shared" si="314"/>
        <v>61488</v>
      </c>
      <c r="L471" s="34">
        <f t="shared" si="314"/>
        <v>56500</v>
      </c>
      <c r="M471" s="34">
        <f t="shared" si="314"/>
        <v>50474</v>
      </c>
      <c r="N471" s="34">
        <f t="shared" si="314"/>
        <v>53125</v>
      </c>
      <c r="O471" s="34">
        <f t="shared" si="314"/>
        <v>53745</v>
      </c>
      <c r="P471" s="34">
        <f t="shared" si="314"/>
        <v>53125</v>
      </c>
      <c r="Q471" s="34">
        <f t="shared" si="314"/>
        <v>51583</v>
      </c>
      <c r="R471" s="34">
        <f t="shared" si="314"/>
        <v>59500</v>
      </c>
      <c r="S471" s="34">
        <f aca="true" t="shared" si="315" ref="S471:X471">SUM(S462:S470)</f>
        <v>59815</v>
      </c>
      <c r="T471" s="34">
        <f t="shared" si="315"/>
        <v>63600</v>
      </c>
      <c r="U471" s="34">
        <f t="shared" si="315"/>
        <v>66191</v>
      </c>
      <c r="V471" s="34">
        <f t="shared" si="315"/>
        <v>63400</v>
      </c>
      <c r="W471" s="34">
        <f t="shared" si="315"/>
        <v>63400</v>
      </c>
      <c r="X471" s="34">
        <f t="shared" si="315"/>
        <v>77600</v>
      </c>
      <c r="Y471" s="34">
        <f t="shared" si="309"/>
        <v>14200</v>
      </c>
      <c r="Z471" s="32">
        <f t="shared" si="310"/>
        <v>0.22397476340694006</v>
      </c>
    </row>
    <row r="472" spans="1:26" ht="12.75">
      <c r="A472" s="39">
        <v>600</v>
      </c>
      <c r="B472" s="26" t="s">
        <v>47</v>
      </c>
      <c r="C472" s="31">
        <f aca="true" t="shared" si="316" ref="C472:N472">SUM(C461+C471)</f>
        <v>56980</v>
      </c>
      <c r="D472" s="31">
        <f t="shared" si="316"/>
        <v>59407</v>
      </c>
      <c r="E472" s="31">
        <f t="shared" si="316"/>
        <v>57999</v>
      </c>
      <c r="F472" s="31">
        <f t="shared" si="316"/>
        <v>64839</v>
      </c>
      <c r="G472" s="31">
        <f t="shared" si="316"/>
        <v>62335</v>
      </c>
      <c r="H472" s="31">
        <f t="shared" si="316"/>
        <v>64903</v>
      </c>
      <c r="I472" s="31">
        <f t="shared" si="316"/>
        <v>64780</v>
      </c>
      <c r="J472" s="31">
        <f t="shared" si="316"/>
        <v>115176</v>
      </c>
      <c r="K472" s="31">
        <f t="shared" si="316"/>
        <v>132075</v>
      </c>
      <c r="L472" s="31">
        <f t="shared" si="316"/>
        <v>127261</v>
      </c>
      <c r="M472" s="31">
        <f t="shared" si="316"/>
        <v>121593</v>
      </c>
      <c r="N472" s="31">
        <f t="shared" si="316"/>
        <v>127124</v>
      </c>
      <c r="O472" s="31">
        <f aca="true" t="shared" si="317" ref="O472:T472">SUM(O471,O461)</f>
        <v>130904</v>
      </c>
      <c r="P472" s="31">
        <f t="shared" si="317"/>
        <v>131597</v>
      </c>
      <c r="Q472" s="31">
        <f t="shared" si="317"/>
        <v>130944</v>
      </c>
      <c r="R472" s="31">
        <f t="shared" si="317"/>
        <v>141657</v>
      </c>
      <c r="S472" s="31">
        <f t="shared" si="317"/>
        <v>141043</v>
      </c>
      <c r="T472" s="31">
        <f t="shared" si="317"/>
        <v>149281</v>
      </c>
      <c r="U472" s="31">
        <f>SUM(U471,U461)</f>
        <v>148122</v>
      </c>
      <c r="V472" s="31">
        <f>SUM(V471,V461)</f>
        <v>111770</v>
      </c>
      <c r="W472" s="31">
        <f>SUM(W471,W461)</f>
        <v>111770</v>
      </c>
      <c r="X472" s="31">
        <f>SUM(X471,X461)</f>
        <v>125970</v>
      </c>
      <c r="Y472" s="34">
        <f t="shared" si="309"/>
        <v>14200</v>
      </c>
      <c r="Z472" s="32">
        <f t="shared" si="310"/>
        <v>0.12704661358146194</v>
      </c>
    </row>
    <row r="473" spans="1:26" ht="12.75">
      <c r="A473" s="1">
        <v>610</v>
      </c>
      <c r="B473" s="2" t="s">
        <v>236</v>
      </c>
      <c r="C473" s="1" t="s">
        <v>1</v>
      </c>
      <c r="D473" s="3" t="s">
        <v>2</v>
      </c>
      <c r="E473" s="3" t="s">
        <v>1</v>
      </c>
      <c r="F473" s="3" t="s">
        <v>2</v>
      </c>
      <c r="G473" s="3" t="s">
        <v>1</v>
      </c>
      <c r="H473" s="3" t="s">
        <v>2</v>
      </c>
      <c r="I473" s="3" t="s">
        <v>1</v>
      </c>
      <c r="J473" s="3" t="s">
        <v>2</v>
      </c>
      <c r="K473" s="3" t="s">
        <v>1</v>
      </c>
      <c r="L473" s="3" t="s">
        <v>2</v>
      </c>
      <c r="M473" s="3" t="s">
        <v>1</v>
      </c>
      <c r="N473" s="3" t="s">
        <v>2</v>
      </c>
      <c r="O473" s="3" t="s">
        <v>1</v>
      </c>
      <c r="P473" s="3" t="s">
        <v>2</v>
      </c>
      <c r="Q473" s="3" t="s">
        <v>3</v>
      </c>
      <c r="R473" s="3" t="s">
        <v>2</v>
      </c>
      <c r="S473" s="3" t="s">
        <v>1</v>
      </c>
      <c r="T473" s="3" t="s">
        <v>2</v>
      </c>
      <c r="U473" s="3" t="s">
        <v>3</v>
      </c>
      <c r="V473" s="3" t="s">
        <v>2</v>
      </c>
      <c r="W473" s="3" t="s">
        <v>267</v>
      </c>
      <c r="X473" s="3" t="s">
        <v>2</v>
      </c>
      <c r="Y473" s="3" t="s">
        <v>4</v>
      </c>
      <c r="Z473" s="3" t="s">
        <v>5</v>
      </c>
    </row>
    <row r="474" spans="1:26" ht="12.75">
      <c r="A474" s="1"/>
      <c r="B474" s="2"/>
      <c r="C474" s="1" t="s">
        <v>6</v>
      </c>
      <c r="D474" s="3" t="s">
        <v>7</v>
      </c>
      <c r="E474" s="3" t="s">
        <v>7</v>
      </c>
      <c r="F474" s="3" t="s">
        <v>8</v>
      </c>
      <c r="G474" s="3" t="s">
        <v>8</v>
      </c>
      <c r="H474" s="3" t="s">
        <v>9</v>
      </c>
      <c r="I474" s="3" t="s">
        <v>9</v>
      </c>
      <c r="J474" s="3" t="s">
        <v>10</v>
      </c>
      <c r="K474" s="3" t="s">
        <v>10</v>
      </c>
      <c r="L474" s="3" t="s">
        <v>11</v>
      </c>
      <c r="M474" s="3" t="s">
        <v>11</v>
      </c>
      <c r="N474" s="3" t="s">
        <v>12</v>
      </c>
      <c r="O474" s="3" t="s">
        <v>13</v>
      </c>
      <c r="P474" s="3" t="s">
        <v>14</v>
      </c>
      <c r="Q474" s="3" t="s">
        <v>14</v>
      </c>
      <c r="R474" s="3" t="s">
        <v>15</v>
      </c>
      <c r="S474" s="3" t="s">
        <v>16</v>
      </c>
      <c r="T474" s="3" t="s">
        <v>17</v>
      </c>
      <c r="U474" s="3" t="s">
        <v>17</v>
      </c>
      <c r="V474" s="3" t="s">
        <v>18</v>
      </c>
      <c r="W474" s="3" t="s">
        <v>18</v>
      </c>
      <c r="X474" s="3" t="s">
        <v>264</v>
      </c>
      <c r="Y474" s="3" t="s">
        <v>266</v>
      </c>
      <c r="Z474" s="3" t="s">
        <v>266</v>
      </c>
    </row>
    <row r="475" spans="1:26" ht="12.75">
      <c r="A475" s="35">
        <v>2002</v>
      </c>
      <c r="B475" s="26" t="s">
        <v>70</v>
      </c>
      <c r="C475" s="29">
        <v>9312</v>
      </c>
      <c r="D475" s="29">
        <v>9000</v>
      </c>
      <c r="E475" s="29">
        <v>8699</v>
      </c>
      <c r="F475" s="29">
        <v>9500</v>
      </c>
      <c r="G475" s="29">
        <v>10751</v>
      </c>
      <c r="H475" s="29">
        <v>11000</v>
      </c>
      <c r="I475" s="29">
        <v>9817</v>
      </c>
      <c r="J475" s="29">
        <v>11000</v>
      </c>
      <c r="K475" s="29">
        <v>8954</v>
      </c>
      <c r="L475" s="29">
        <v>10000</v>
      </c>
      <c r="M475" s="29">
        <v>8682</v>
      </c>
      <c r="N475" s="29">
        <v>10800</v>
      </c>
      <c r="O475" s="29">
        <v>10299</v>
      </c>
      <c r="P475" s="29">
        <v>16500</v>
      </c>
      <c r="Q475" s="29">
        <v>10107</v>
      </c>
      <c r="R475" s="29">
        <v>15000</v>
      </c>
      <c r="S475" s="29">
        <v>11861</v>
      </c>
      <c r="T475" s="29">
        <v>12000</v>
      </c>
      <c r="U475" s="29">
        <v>12828</v>
      </c>
      <c r="V475" s="29">
        <v>12000</v>
      </c>
      <c r="W475" s="29">
        <v>12000</v>
      </c>
      <c r="X475" s="29">
        <v>12000</v>
      </c>
      <c r="Y475" s="28">
        <f>SUM(X475-V475)</f>
        <v>0</v>
      </c>
      <c r="Z475" s="30">
        <f>SUM(Y475/V475)</f>
        <v>0</v>
      </c>
    </row>
    <row r="476" spans="1:26" s="8" customFormat="1" ht="12.75">
      <c r="A476" s="35">
        <v>2003</v>
      </c>
      <c r="B476" s="26" t="s">
        <v>71</v>
      </c>
      <c r="C476" s="29">
        <v>2210</v>
      </c>
      <c r="D476" s="29">
        <v>2292</v>
      </c>
      <c r="E476" s="29">
        <v>1974</v>
      </c>
      <c r="F476" s="29">
        <v>2300</v>
      </c>
      <c r="G476" s="29">
        <v>2392</v>
      </c>
      <c r="H476" s="29">
        <v>2300</v>
      </c>
      <c r="I476" s="29">
        <v>2857</v>
      </c>
      <c r="J476" s="29">
        <v>2500</v>
      </c>
      <c r="K476" s="29">
        <v>2482</v>
      </c>
      <c r="L476" s="29">
        <v>2500</v>
      </c>
      <c r="M476" s="29">
        <v>2836</v>
      </c>
      <c r="N476" s="29">
        <v>2630</v>
      </c>
      <c r="O476" s="29">
        <v>2636</v>
      </c>
      <c r="P476" s="29">
        <v>2630</v>
      </c>
      <c r="Q476" s="29">
        <v>2872</v>
      </c>
      <c r="R476" s="29">
        <v>2630</v>
      </c>
      <c r="S476" s="29">
        <v>2630</v>
      </c>
      <c r="T476" s="29"/>
      <c r="U476" s="29">
        <v>2375</v>
      </c>
      <c r="V476" s="29">
        <v>2800</v>
      </c>
      <c r="W476" s="29">
        <v>2800</v>
      </c>
      <c r="X476" s="29">
        <v>2800</v>
      </c>
      <c r="Y476" s="28">
        <f>SUM(X476-V476)</f>
        <v>0</v>
      </c>
      <c r="Z476" s="30">
        <f>SUM(Y476/V476)</f>
        <v>0</v>
      </c>
    </row>
    <row r="477" spans="1:26" ht="12.75">
      <c r="A477" s="35">
        <v>3003</v>
      </c>
      <c r="B477" s="26" t="s">
        <v>94</v>
      </c>
      <c r="C477" s="29">
        <v>7434</v>
      </c>
      <c r="D477" s="29">
        <v>7300</v>
      </c>
      <c r="E477" s="29">
        <v>7300</v>
      </c>
      <c r="F477" s="29">
        <v>8400</v>
      </c>
      <c r="G477" s="29">
        <v>4211</v>
      </c>
      <c r="H477" s="29">
        <v>6000</v>
      </c>
      <c r="I477" s="29">
        <v>5488</v>
      </c>
      <c r="J477" s="29">
        <v>5300</v>
      </c>
      <c r="K477" s="29">
        <v>4897</v>
      </c>
      <c r="L477" s="29">
        <v>5000</v>
      </c>
      <c r="M477" s="29">
        <v>6330</v>
      </c>
      <c r="N477" s="29">
        <v>8050</v>
      </c>
      <c r="O477" s="29">
        <v>7025</v>
      </c>
      <c r="P477" s="29">
        <v>9500</v>
      </c>
      <c r="Q477" s="29">
        <v>8535</v>
      </c>
      <c r="R477" s="29">
        <v>8000</v>
      </c>
      <c r="S477" s="29">
        <v>10476</v>
      </c>
      <c r="T477" s="29">
        <v>15000</v>
      </c>
      <c r="U477" s="29">
        <v>11778</v>
      </c>
      <c r="V477" s="29">
        <v>10500</v>
      </c>
      <c r="W477" s="29">
        <v>10500</v>
      </c>
      <c r="X477" s="29">
        <v>10500</v>
      </c>
      <c r="Y477" s="28">
        <f>SUM(X477-V477)</f>
        <v>0</v>
      </c>
      <c r="Z477" s="30">
        <f>SUM(Y477/V477)</f>
        <v>0</v>
      </c>
    </row>
    <row r="478" spans="1:26" ht="12.75">
      <c r="A478" s="39">
        <v>610</v>
      </c>
      <c r="B478" s="26" t="s">
        <v>48</v>
      </c>
      <c r="C478" s="31">
        <f>SUM(C475:C477)</f>
        <v>18956</v>
      </c>
      <c r="D478" s="31">
        <f>SUM(D475:D477)</f>
        <v>18592</v>
      </c>
      <c r="E478" s="31">
        <f>SUM(E475:E477)</f>
        <v>17973</v>
      </c>
      <c r="F478" s="31">
        <v>25700</v>
      </c>
      <c r="G478" s="31">
        <f aca="true" t="shared" si="318" ref="G478:R478">SUM(G475:G477)</f>
        <v>17354</v>
      </c>
      <c r="H478" s="31">
        <f t="shared" si="318"/>
        <v>19300</v>
      </c>
      <c r="I478" s="31">
        <f t="shared" si="318"/>
        <v>18162</v>
      </c>
      <c r="J478" s="31">
        <f t="shared" si="318"/>
        <v>18800</v>
      </c>
      <c r="K478" s="31">
        <f t="shared" si="318"/>
        <v>16333</v>
      </c>
      <c r="L478" s="31">
        <f t="shared" si="318"/>
        <v>17500</v>
      </c>
      <c r="M478" s="31">
        <f t="shared" si="318"/>
        <v>17848</v>
      </c>
      <c r="N478" s="31">
        <f t="shared" si="318"/>
        <v>21480</v>
      </c>
      <c r="O478" s="31">
        <f t="shared" si="318"/>
        <v>19960</v>
      </c>
      <c r="P478" s="31">
        <f t="shared" si="318"/>
        <v>28630</v>
      </c>
      <c r="Q478" s="31">
        <f t="shared" si="318"/>
        <v>21514</v>
      </c>
      <c r="R478" s="31">
        <f t="shared" si="318"/>
        <v>25630</v>
      </c>
      <c r="S478" s="31">
        <f aca="true" t="shared" si="319" ref="S478:X478">SUM(S475:S477)</f>
        <v>24967</v>
      </c>
      <c r="T478" s="31">
        <f t="shared" si="319"/>
        <v>27000</v>
      </c>
      <c r="U478" s="31">
        <f t="shared" si="319"/>
        <v>26981</v>
      </c>
      <c r="V478" s="31">
        <f t="shared" si="319"/>
        <v>25300</v>
      </c>
      <c r="W478" s="31">
        <f t="shared" si="319"/>
        <v>25300</v>
      </c>
      <c r="X478" s="31">
        <f t="shared" si="319"/>
        <v>25300</v>
      </c>
      <c r="Y478" s="34">
        <f>SUM(X478-V478)</f>
        <v>0</v>
      </c>
      <c r="Z478" s="32">
        <f>SUM(Y478/V478)</f>
        <v>0</v>
      </c>
    </row>
    <row r="479" spans="1:26" ht="12.75">
      <c r="A479" s="1">
        <v>615</v>
      </c>
      <c r="B479" s="2" t="s">
        <v>237</v>
      </c>
      <c r="C479" s="1" t="s">
        <v>1</v>
      </c>
      <c r="D479" s="3" t="s">
        <v>2</v>
      </c>
      <c r="E479" s="3" t="s">
        <v>1</v>
      </c>
      <c r="F479" s="3" t="s">
        <v>2</v>
      </c>
      <c r="G479" s="3" t="s">
        <v>1</v>
      </c>
      <c r="H479" s="3" t="s">
        <v>2</v>
      </c>
      <c r="I479" s="3" t="s">
        <v>1</v>
      </c>
      <c r="J479" s="3" t="s">
        <v>2</v>
      </c>
      <c r="K479" s="3" t="s">
        <v>1</v>
      </c>
      <c r="L479" s="3" t="s">
        <v>2</v>
      </c>
      <c r="M479" s="3" t="s">
        <v>1</v>
      </c>
      <c r="N479" s="3" t="s">
        <v>2</v>
      </c>
      <c r="O479" s="3" t="s">
        <v>1</v>
      </c>
      <c r="P479" s="3" t="s">
        <v>2</v>
      </c>
      <c r="Q479" s="3" t="s">
        <v>3</v>
      </c>
      <c r="R479" s="3" t="s">
        <v>2</v>
      </c>
      <c r="S479" s="3" t="s">
        <v>1</v>
      </c>
      <c r="T479" s="3" t="s">
        <v>2</v>
      </c>
      <c r="U479" s="3" t="s">
        <v>3</v>
      </c>
      <c r="V479" s="3" t="s">
        <v>2</v>
      </c>
      <c r="W479" s="3" t="s">
        <v>267</v>
      </c>
      <c r="X479" s="3" t="s">
        <v>2</v>
      </c>
      <c r="Y479" s="3" t="s">
        <v>4</v>
      </c>
      <c r="Z479" s="3" t="s">
        <v>5</v>
      </c>
    </row>
    <row r="480" spans="1:26" ht="12.75">
      <c r="A480" s="18"/>
      <c r="B480" s="2"/>
      <c r="C480" s="1" t="s">
        <v>6</v>
      </c>
      <c r="D480" s="3" t="s">
        <v>7</v>
      </c>
      <c r="E480" s="3" t="s">
        <v>7</v>
      </c>
      <c r="F480" s="3" t="s">
        <v>8</v>
      </c>
      <c r="G480" s="3" t="s">
        <v>8</v>
      </c>
      <c r="H480" s="3" t="s">
        <v>9</v>
      </c>
      <c r="I480" s="3" t="s">
        <v>9</v>
      </c>
      <c r="J480" s="3" t="s">
        <v>10</v>
      </c>
      <c r="K480" s="3" t="s">
        <v>10</v>
      </c>
      <c r="L480" s="3" t="s">
        <v>11</v>
      </c>
      <c r="M480" s="3" t="s">
        <v>11</v>
      </c>
      <c r="N480" s="3" t="s">
        <v>12</v>
      </c>
      <c r="O480" s="3" t="s">
        <v>13</v>
      </c>
      <c r="P480" s="3" t="s">
        <v>14</v>
      </c>
      <c r="Q480" s="3" t="s">
        <v>14</v>
      </c>
      <c r="R480" s="3" t="s">
        <v>15</v>
      </c>
      <c r="S480" s="3" t="s">
        <v>16</v>
      </c>
      <c r="T480" s="3" t="s">
        <v>17</v>
      </c>
      <c r="U480" s="3" t="s">
        <v>17</v>
      </c>
      <c r="V480" s="3" t="s">
        <v>18</v>
      </c>
      <c r="W480" s="3" t="s">
        <v>18</v>
      </c>
      <c r="X480" s="3" t="s">
        <v>264</v>
      </c>
      <c r="Y480" s="3" t="s">
        <v>266</v>
      </c>
      <c r="Z480" s="3" t="s">
        <v>266</v>
      </c>
    </row>
    <row r="481" spans="1:26" ht="12.75">
      <c r="A481" s="35">
        <v>2002</v>
      </c>
      <c r="B481" s="26" t="s">
        <v>70</v>
      </c>
      <c r="C481" s="29">
        <v>11682</v>
      </c>
      <c r="D481" s="29">
        <v>10902</v>
      </c>
      <c r="E481" s="29">
        <v>11881</v>
      </c>
      <c r="F481" s="29">
        <v>11774</v>
      </c>
      <c r="G481" s="29">
        <v>12560</v>
      </c>
      <c r="H481" s="29">
        <v>11774</v>
      </c>
      <c r="I481" s="29">
        <v>11547</v>
      </c>
      <c r="J481" s="29">
        <v>13000</v>
      </c>
      <c r="K481" s="29">
        <v>9277</v>
      </c>
      <c r="L481" s="29">
        <v>12000</v>
      </c>
      <c r="M481" s="29">
        <v>7107</v>
      </c>
      <c r="N481" s="29">
        <v>10000</v>
      </c>
      <c r="O481" s="29">
        <v>10752</v>
      </c>
      <c r="P481" s="29">
        <v>13600</v>
      </c>
      <c r="Q481" s="29">
        <v>9474</v>
      </c>
      <c r="R481" s="29">
        <v>13600</v>
      </c>
      <c r="S481" s="29">
        <v>9439</v>
      </c>
      <c r="T481" s="29">
        <v>13000</v>
      </c>
      <c r="U481" s="29">
        <v>11830</v>
      </c>
      <c r="V481" s="29">
        <v>13000</v>
      </c>
      <c r="W481" s="29">
        <v>13000</v>
      </c>
      <c r="X481" s="29">
        <v>11000</v>
      </c>
      <c r="Y481" s="28">
        <f>SUM(X481-V481)</f>
        <v>-2000</v>
      </c>
      <c r="Z481" s="30">
        <f>SUM(Y481/V481)</f>
        <v>-0.15384615384615385</v>
      </c>
    </row>
    <row r="482" spans="1:26" s="8" customFormat="1" ht="12.75">
      <c r="A482" s="35">
        <v>2003</v>
      </c>
      <c r="B482" s="26" t="s">
        <v>183</v>
      </c>
      <c r="C482" s="29">
        <v>592</v>
      </c>
      <c r="D482" s="29">
        <v>777</v>
      </c>
      <c r="E482" s="29">
        <v>585</v>
      </c>
      <c r="F482" s="29">
        <v>777</v>
      </c>
      <c r="G482" s="29">
        <v>605</v>
      </c>
      <c r="H482" s="29">
        <v>777</v>
      </c>
      <c r="I482" s="29">
        <v>622</v>
      </c>
      <c r="J482" s="29">
        <v>600</v>
      </c>
      <c r="K482" s="29">
        <v>610</v>
      </c>
      <c r="L482" s="29">
        <v>650</v>
      </c>
      <c r="M482" s="29">
        <v>692</v>
      </c>
      <c r="N482" s="29">
        <v>650</v>
      </c>
      <c r="O482" s="29">
        <v>642</v>
      </c>
      <c r="P482" s="29">
        <v>650</v>
      </c>
      <c r="Q482" s="29">
        <v>656</v>
      </c>
      <c r="R482" s="29">
        <v>650</v>
      </c>
      <c r="S482" s="29">
        <v>659</v>
      </c>
      <c r="T482" s="29"/>
      <c r="U482" s="29">
        <v>750</v>
      </c>
      <c r="V482" s="29">
        <v>690</v>
      </c>
      <c r="W482" s="29">
        <v>690</v>
      </c>
      <c r="X482" s="29">
        <v>690</v>
      </c>
      <c r="Y482" s="28">
        <f>SUM(X482-V482)</f>
        <v>0</v>
      </c>
      <c r="Z482" s="30">
        <f>SUM(Y482/V482)</f>
        <v>0</v>
      </c>
    </row>
    <row r="483" spans="1:26" ht="12.75">
      <c r="A483" s="35">
        <v>3003</v>
      </c>
      <c r="B483" s="26" t="s">
        <v>94</v>
      </c>
      <c r="C483" s="29">
        <v>4474</v>
      </c>
      <c r="D483" s="29">
        <v>7112</v>
      </c>
      <c r="E483" s="29">
        <v>7833</v>
      </c>
      <c r="F483" s="29">
        <v>8165</v>
      </c>
      <c r="G483" s="29">
        <v>4790</v>
      </c>
      <c r="H483" s="29">
        <v>7100</v>
      </c>
      <c r="I483" s="29">
        <v>7740</v>
      </c>
      <c r="J483" s="29">
        <v>7000</v>
      </c>
      <c r="K483" s="29">
        <v>7289</v>
      </c>
      <c r="L483" s="29">
        <v>7000</v>
      </c>
      <c r="M483" s="29">
        <v>10616</v>
      </c>
      <c r="N483" s="29">
        <v>11270</v>
      </c>
      <c r="O483" s="29">
        <v>12945</v>
      </c>
      <c r="P483" s="29">
        <v>15400</v>
      </c>
      <c r="Q483" s="29">
        <v>11748</v>
      </c>
      <c r="R483" s="29">
        <v>15400</v>
      </c>
      <c r="S483" s="29">
        <v>19482</v>
      </c>
      <c r="T483" s="29">
        <v>19500</v>
      </c>
      <c r="U483" s="29">
        <v>17503</v>
      </c>
      <c r="V483" s="29">
        <v>13650</v>
      </c>
      <c r="W483" s="29">
        <v>13650</v>
      </c>
      <c r="X483" s="29">
        <v>13650</v>
      </c>
      <c r="Y483" s="28">
        <f>SUM(X483-V483)</f>
        <v>0</v>
      </c>
      <c r="Z483" s="30">
        <f>SUM(Y483/V483)</f>
        <v>0</v>
      </c>
    </row>
    <row r="484" spans="1:26" ht="12.75">
      <c r="A484" s="39">
        <v>615</v>
      </c>
      <c r="B484" s="26" t="s">
        <v>49</v>
      </c>
      <c r="C484" s="31"/>
      <c r="D484" s="31">
        <f aca="true" t="shared" si="320" ref="D484:R484">SUM(D481:D483)</f>
        <v>18791</v>
      </c>
      <c r="E484" s="31">
        <f t="shared" si="320"/>
        <v>20299</v>
      </c>
      <c r="F484" s="31">
        <f t="shared" si="320"/>
        <v>20716</v>
      </c>
      <c r="G484" s="31">
        <f t="shared" si="320"/>
        <v>17955</v>
      </c>
      <c r="H484" s="31">
        <f t="shared" si="320"/>
        <v>19651</v>
      </c>
      <c r="I484" s="31">
        <f t="shared" si="320"/>
        <v>19909</v>
      </c>
      <c r="J484" s="31">
        <f t="shared" si="320"/>
        <v>20600</v>
      </c>
      <c r="K484" s="31">
        <f t="shared" si="320"/>
        <v>17176</v>
      </c>
      <c r="L484" s="31">
        <f t="shared" si="320"/>
        <v>19650</v>
      </c>
      <c r="M484" s="31">
        <f t="shared" si="320"/>
        <v>18415</v>
      </c>
      <c r="N484" s="31">
        <f t="shared" si="320"/>
        <v>21920</v>
      </c>
      <c r="O484" s="31">
        <f t="shared" si="320"/>
        <v>24339</v>
      </c>
      <c r="P484" s="31">
        <f t="shared" si="320"/>
        <v>29650</v>
      </c>
      <c r="Q484" s="31">
        <f t="shared" si="320"/>
        <v>21878</v>
      </c>
      <c r="R484" s="31">
        <f t="shared" si="320"/>
        <v>29650</v>
      </c>
      <c r="S484" s="31">
        <f aca="true" t="shared" si="321" ref="S484:X484">SUM(S481:S483)</f>
        <v>29580</v>
      </c>
      <c r="T484" s="31">
        <f t="shared" si="321"/>
        <v>32500</v>
      </c>
      <c r="U484" s="31">
        <f t="shared" si="321"/>
        <v>30083</v>
      </c>
      <c r="V484" s="31">
        <f t="shared" si="321"/>
        <v>27340</v>
      </c>
      <c r="W484" s="31">
        <f t="shared" si="321"/>
        <v>27340</v>
      </c>
      <c r="X484" s="31">
        <f t="shared" si="321"/>
        <v>25340</v>
      </c>
      <c r="Y484" s="34">
        <f>SUM(X484-V484)</f>
        <v>-2000</v>
      </c>
      <c r="Z484" s="32">
        <f>SUM(Y484/V484)</f>
        <v>-0.07315288953913679</v>
      </c>
    </row>
    <row r="485" spans="1:26" ht="12.75">
      <c r="A485" s="1">
        <v>620</v>
      </c>
      <c r="B485" s="2" t="s">
        <v>238</v>
      </c>
      <c r="C485" s="1" t="s">
        <v>1</v>
      </c>
      <c r="D485" s="3" t="s">
        <v>2</v>
      </c>
      <c r="E485" s="3" t="s">
        <v>1</v>
      </c>
      <c r="F485" s="3" t="s">
        <v>2</v>
      </c>
      <c r="G485" s="3" t="s">
        <v>1</v>
      </c>
      <c r="H485" s="3" t="s">
        <v>2</v>
      </c>
      <c r="I485" s="3" t="s">
        <v>1</v>
      </c>
      <c r="J485" s="3" t="s">
        <v>2</v>
      </c>
      <c r="K485" s="3" t="s">
        <v>1</v>
      </c>
      <c r="L485" s="3" t="s">
        <v>2</v>
      </c>
      <c r="M485" s="3" t="s">
        <v>1</v>
      </c>
      <c r="N485" s="3" t="s">
        <v>2</v>
      </c>
      <c r="O485" s="3" t="s">
        <v>1</v>
      </c>
      <c r="P485" s="3" t="s">
        <v>2</v>
      </c>
      <c r="Q485" s="3" t="s">
        <v>3</v>
      </c>
      <c r="R485" s="3" t="s">
        <v>2</v>
      </c>
      <c r="S485" s="3" t="s">
        <v>1</v>
      </c>
      <c r="T485" s="3" t="s">
        <v>2</v>
      </c>
      <c r="U485" s="3" t="s">
        <v>3</v>
      </c>
      <c r="V485" s="3" t="s">
        <v>2</v>
      </c>
      <c r="W485" s="3" t="s">
        <v>267</v>
      </c>
      <c r="X485" s="3" t="s">
        <v>2</v>
      </c>
      <c r="Y485" s="3" t="s">
        <v>4</v>
      </c>
      <c r="Z485" s="3" t="s">
        <v>5</v>
      </c>
    </row>
    <row r="486" spans="1:26" ht="12.75">
      <c r="A486" s="1"/>
      <c r="B486" s="2"/>
      <c r="C486" s="1" t="s">
        <v>6</v>
      </c>
      <c r="D486" s="3" t="s">
        <v>7</v>
      </c>
      <c r="E486" s="3" t="s">
        <v>7</v>
      </c>
      <c r="F486" s="3" t="s">
        <v>8</v>
      </c>
      <c r="G486" s="3" t="s">
        <v>8</v>
      </c>
      <c r="H486" s="3" t="s">
        <v>9</v>
      </c>
      <c r="I486" s="3" t="s">
        <v>9</v>
      </c>
      <c r="J486" s="3" t="s">
        <v>10</v>
      </c>
      <c r="K486" s="3" t="s">
        <v>10</v>
      </c>
      <c r="L486" s="3" t="s">
        <v>11</v>
      </c>
      <c r="M486" s="3" t="s">
        <v>11</v>
      </c>
      <c r="N486" s="3" t="s">
        <v>12</v>
      </c>
      <c r="O486" s="3" t="s">
        <v>13</v>
      </c>
      <c r="P486" s="3" t="s">
        <v>14</v>
      </c>
      <c r="Q486" s="3" t="s">
        <v>14</v>
      </c>
      <c r="R486" s="3" t="s">
        <v>15</v>
      </c>
      <c r="S486" s="3" t="s">
        <v>16</v>
      </c>
      <c r="T486" s="3" t="s">
        <v>17</v>
      </c>
      <c r="U486" s="3" t="s">
        <v>17</v>
      </c>
      <c r="V486" s="3" t="s">
        <v>18</v>
      </c>
      <c r="W486" s="3" t="s">
        <v>18</v>
      </c>
      <c r="X486" s="3" t="s">
        <v>264</v>
      </c>
      <c r="Y486" s="3" t="s">
        <v>266</v>
      </c>
      <c r="Z486" s="3" t="s">
        <v>266</v>
      </c>
    </row>
    <row r="487" spans="1:26" s="8" customFormat="1" ht="12.75">
      <c r="A487" s="35">
        <v>2003</v>
      </c>
      <c r="B487" s="26" t="s">
        <v>71</v>
      </c>
      <c r="C487" s="29"/>
      <c r="D487" s="28"/>
      <c r="E487" s="28"/>
      <c r="F487" s="28">
        <v>1400</v>
      </c>
      <c r="G487" s="28">
        <v>3732</v>
      </c>
      <c r="H487" s="28">
        <v>1400</v>
      </c>
      <c r="I487" s="28">
        <v>1643</v>
      </c>
      <c r="J487" s="28">
        <v>2100</v>
      </c>
      <c r="K487" s="28">
        <v>1400</v>
      </c>
      <c r="L487" s="28">
        <v>2100</v>
      </c>
      <c r="M487" s="28">
        <v>1114</v>
      </c>
      <c r="N487" s="28">
        <v>1484</v>
      </c>
      <c r="O487" s="28">
        <v>1277</v>
      </c>
      <c r="P487" s="28">
        <v>1484</v>
      </c>
      <c r="Q487" s="28">
        <v>1189</v>
      </c>
      <c r="R487" s="28">
        <v>1484</v>
      </c>
      <c r="S487" s="28">
        <v>982</v>
      </c>
      <c r="T487" s="28"/>
      <c r="U487" s="28">
        <v>1197</v>
      </c>
      <c r="V487" s="28">
        <v>1600</v>
      </c>
      <c r="W487" s="28">
        <v>1600</v>
      </c>
      <c r="X487" s="28">
        <v>1600</v>
      </c>
      <c r="Y487" s="28">
        <f>SUM(X487-V487)</f>
        <v>0</v>
      </c>
      <c r="Z487" s="30">
        <f>SUM(Y487/V487)</f>
        <v>0</v>
      </c>
    </row>
    <row r="488" spans="1:26" s="24" customFormat="1" ht="12.75">
      <c r="A488" s="35">
        <v>3003</v>
      </c>
      <c r="B488" s="26" t="s">
        <v>94</v>
      </c>
      <c r="C488" s="29"/>
      <c r="D488" s="28"/>
      <c r="E488" s="28"/>
      <c r="F488" s="28">
        <v>5000</v>
      </c>
      <c r="G488" s="28">
        <v>-9465</v>
      </c>
      <c r="H488" s="28">
        <v>9600</v>
      </c>
      <c r="I488" s="28">
        <v>9214</v>
      </c>
      <c r="J488" s="28">
        <v>8600</v>
      </c>
      <c r="K488" s="28">
        <v>11387</v>
      </c>
      <c r="L488" s="28">
        <v>8600</v>
      </c>
      <c r="M488" s="28">
        <v>14922</v>
      </c>
      <c r="N488" s="28">
        <v>14662</v>
      </c>
      <c r="O488" s="28">
        <v>8703</v>
      </c>
      <c r="P488" s="28">
        <v>14662</v>
      </c>
      <c r="Q488" s="28">
        <v>11167</v>
      </c>
      <c r="R488" s="28">
        <v>14662</v>
      </c>
      <c r="S488" s="28">
        <v>14342</v>
      </c>
      <c r="T488" s="28">
        <v>17100</v>
      </c>
      <c r="U488" s="28">
        <v>14220</v>
      </c>
      <c r="V488" s="28">
        <v>11970</v>
      </c>
      <c r="W488" s="28">
        <v>11970</v>
      </c>
      <c r="X488" s="28">
        <v>14175</v>
      </c>
      <c r="Y488" s="28">
        <v>2250</v>
      </c>
      <c r="Z488" s="30">
        <f>SUM(Y488/V488)</f>
        <v>0.18796992481203006</v>
      </c>
    </row>
    <row r="489" spans="1:26" s="24" customFormat="1" ht="12.75">
      <c r="A489" s="39">
        <v>630</v>
      </c>
      <c r="B489" s="68" t="s">
        <v>50</v>
      </c>
      <c r="C489" s="31"/>
      <c r="D489" s="34"/>
      <c r="E489" s="34"/>
      <c r="F489" s="34">
        <f aca="true" t="shared" si="322" ref="F489:R489">SUM(F487:F488)</f>
        <v>6400</v>
      </c>
      <c r="G489" s="34">
        <f t="shared" si="322"/>
        <v>-5733</v>
      </c>
      <c r="H489" s="34">
        <f t="shared" si="322"/>
        <v>11000</v>
      </c>
      <c r="I489" s="34">
        <f t="shared" si="322"/>
        <v>10857</v>
      </c>
      <c r="J489" s="34">
        <f t="shared" si="322"/>
        <v>10700</v>
      </c>
      <c r="K489" s="34">
        <f t="shared" si="322"/>
        <v>12787</v>
      </c>
      <c r="L489" s="34">
        <f t="shared" si="322"/>
        <v>10700</v>
      </c>
      <c r="M489" s="34">
        <f t="shared" si="322"/>
        <v>16036</v>
      </c>
      <c r="N489" s="34">
        <f t="shared" si="322"/>
        <v>16146</v>
      </c>
      <c r="O489" s="34">
        <f t="shared" si="322"/>
        <v>9980</v>
      </c>
      <c r="P489" s="34">
        <f t="shared" si="322"/>
        <v>16146</v>
      </c>
      <c r="Q489" s="34">
        <f t="shared" si="322"/>
        <v>12356</v>
      </c>
      <c r="R489" s="34">
        <f t="shared" si="322"/>
        <v>16146</v>
      </c>
      <c r="S489" s="34">
        <f aca="true" t="shared" si="323" ref="S489:X489">SUM(S487:S488)</f>
        <v>15324</v>
      </c>
      <c r="T489" s="34">
        <f t="shared" si="323"/>
        <v>17100</v>
      </c>
      <c r="U489" s="34">
        <f t="shared" si="323"/>
        <v>15417</v>
      </c>
      <c r="V489" s="34">
        <f t="shared" si="323"/>
        <v>13570</v>
      </c>
      <c r="W489" s="34">
        <f t="shared" si="323"/>
        <v>13570</v>
      </c>
      <c r="X489" s="34">
        <f t="shared" si="323"/>
        <v>15775</v>
      </c>
      <c r="Y489" s="34">
        <f>SUM(X489-V489)</f>
        <v>2205</v>
      </c>
      <c r="Z489" s="32">
        <f>SUM(Y489/V489)</f>
        <v>0.16249078850405305</v>
      </c>
    </row>
    <row r="490" spans="1:26" ht="12.75">
      <c r="A490" s="1">
        <v>630</v>
      </c>
      <c r="B490" s="22" t="s">
        <v>51</v>
      </c>
      <c r="C490" s="1" t="s">
        <v>1</v>
      </c>
      <c r="D490" s="23" t="s">
        <v>2</v>
      </c>
      <c r="E490" s="23" t="s">
        <v>1</v>
      </c>
      <c r="F490" s="23" t="s">
        <v>2</v>
      </c>
      <c r="G490" s="3" t="s">
        <v>1</v>
      </c>
      <c r="H490" s="3" t="s">
        <v>2</v>
      </c>
      <c r="I490" s="3" t="s">
        <v>1</v>
      </c>
      <c r="J490" s="3" t="s">
        <v>2</v>
      </c>
      <c r="K490" s="3" t="s">
        <v>1</v>
      </c>
      <c r="L490" s="3" t="s">
        <v>2</v>
      </c>
      <c r="M490" s="3" t="s">
        <v>1</v>
      </c>
      <c r="N490" s="3" t="s">
        <v>2</v>
      </c>
      <c r="O490" s="3" t="s">
        <v>1</v>
      </c>
      <c r="P490" s="3" t="s">
        <v>2</v>
      </c>
      <c r="Q490" s="3" t="s">
        <v>3</v>
      </c>
      <c r="R490" s="3" t="s">
        <v>2</v>
      </c>
      <c r="S490" s="3" t="s">
        <v>1</v>
      </c>
      <c r="T490" s="3" t="s">
        <v>2</v>
      </c>
      <c r="U490" s="3" t="s">
        <v>3</v>
      </c>
      <c r="V490" s="3" t="s">
        <v>2</v>
      </c>
      <c r="W490" s="3" t="s">
        <v>267</v>
      </c>
      <c r="X490" s="3" t="s">
        <v>2</v>
      </c>
      <c r="Y490" s="3" t="s">
        <v>4</v>
      </c>
      <c r="Z490" s="3" t="s">
        <v>5</v>
      </c>
    </row>
    <row r="491" spans="1:26" ht="12.75">
      <c r="A491" s="22"/>
      <c r="B491" s="22"/>
      <c r="C491" s="1" t="s">
        <v>6</v>
      </c>
      <c r="D491" s="23" t="s">
        <v>7</v>
      </c>
      <c r="E491" s="23" t="s">
        <v>7</v>
      </c>
      <c r="F491" s="23" t="s">
        <v>8</v>
      </c>
      <c r="G491" s="3" t="s">
        <v>8</v>
      </c>
      <c r="H491" s="3" t="s">
        <v>9</v>
      </c>
      <c r="I491" s="3" t="s">
        <v>9</v>
      </c>
      <c r="J491" s="3" t="s">
        <v>10</v>
      </c>
      <c r="K491" s="3" t="s">
        <v>10</v>
      </c>
      <c r="L491" s="3" t="s">
        <v>11</v>
      </c>
      <c r="M491" s="3" t="s">
        <v>11</v>
      </c>
      <c r="N491" s="3" t="s">
        <v>12</v>
      </c>
      <c r="O491" s="3" t="s">
        <v>13</v>
      </c>
      <c r="P491" s="3" t="s">
        <v>14</v>
      </c>
      <c r="Q491" s="3" t="s">
        <v>14</v>
      </c>
      <c r="R491" s="3" t="s">
        <v>15</v>
      </c>
      <c r="S491" s="3" t="s">
        <v>16</v>
      </c>
      <c r="T491" s="3" t="s">
        <v>17</v>
      </c>
      <c r="U491" s="3" t="s">
        <v>17</v>
      </c>
      <c r="V491" s="3" t="s">
        <v>18</v>
      </c>
      <c r="W491" s="3" t="s">
        <v>18</v>
      </c>
      <c r="X491" s="3" t="s">
        <v>264</v>
      </c>
      <c r="Y491" s="3" t="s">
        <v>266</v>
      </c>
      <c r="Z491" s="3" t="s">
        <v>266</v>
      </c>
    </row>
    <row r="492" spans="1:26" ht="12.75">
      <c r="A492" s="35">
        <v>2002</v>
      </c>
      <c r="B492" s="26" t="s">
        <v>70</v>
      </c>
      <c r="C492" s="29">
        <v>5955</v>
      </c>
      <c r="D492" s="28">
        <v>5600</v>
      </c>
      <c r="E492" s="28">
        <v>5600</v>
      </c>
      <c r="F492" s="28">
        <v>2800</v>
      </c>
      <c r="G492" s="28">
        <v>1576</v>
      </c>
      <c r="H492" s="28">
        <v>30000</v>
      </c>
      <c r="I492" s="28">
        <v>18486</v>
      </c>
      <c r="J492" s="28">
        <v>20000</v>
      </c>
      <c r="K492" s="28">
        <v>15629</v>
      </c>
      <c r="L492" s="28">
        <v>20000</v>
      </c>
      <c r="M492" s="28">
        <v>15444</v>
      </c>
      <c r="N492" s="28">
        <v>21900</v>
      </c>
      <c r="O492" s="28">
        <v>20866</v>
      </c>
      <c r="P492" s="28">
        <v>32500</v>
      </c>
      <c r="Q492" s="28">
        <v>21169</v>
      </c>
      <c r="R492" s="28">
        <v>25000</v>
      </c>
      <c r="S492" s="28">
        <v>22068</v>
      </c>
      <c r="T492" s="28">
        <v>24000</v>
      </c>
      <c r="U492" s="28">
        <v>24534</v>
      </c>
      <c r="V492" s="28">
        <v>23000</v>
      </c>
      <c r="W492" s="28">
        <v>23000</v>
      </c>
      <c r="X492" s="28">
        <v>24000</v>
      </c>
      <c r="Y492" s="28">
        <f>SUM(X492-V492)</f>
        <v>1000</v>
      </c>
      <c r="Z492" s="30">
        <f>SUM(Y492/V492)</f>
        <v>0.043478260869565216</v>
      </c>
    </row>
    <row r="493" spans="1:26" s="8" customFormat="1" ht="12.75">
      <c r="A493" s="35">
        <v>2003</v>
      </c>
      <c r="B493" s="26" t="s">
        <v>71</v>
      </c>
      <c r="C493" s="29">
        <v>944</v>
      </c>
      <c r="D493" s="28">
        <v>1000</v>
      </c>
      <c r="E493" s="28">
        <v>1000</v>
      </c>
      <c r="F493" s="28">
        <v>500</v>
      </c>
      <c r="G493" s="28">
        <v>362</v>
      </c>
      <c r="H493" s="28">
        <v>1300</v>
      </c>
      <c r="I493" s="28">
        <v>1718</v>
      </c>
      <c r="J493" s="28">
        <v>1600</v>
      </c>
      <c r="K493" s="28">
        <v>2867</v>
      </c>
      <c r="L493" s="28">
        <v>4000</v>
      </c>
      <c r="M493" s="28">
        <v>2115</v>
      </c>
      <c r="N493" s="28">
        <v>3050</v>
      </c>
      <c r="O493" s="28">
        <v>2687</v>
      </c>
      <c r="P493" s="28">
        <v>3050</v>
      </c>
      <c r="Q493" s="28">
        <v>2701</v>
      </c>
      <c r="R493" s="28">
        <v>3050</v>
      </c>
      <c r="S493" s="28">
        <v>3094</v>
      </c>
      <c r="T493" s="28"/>
      <c r="U493" s="28">
        <v>-5</v>
      </c>
      <c r="V493" s="28">
        <v>3050</v>
      </c>
      <c r="W493" s="28">
        <v>3050</v>
      </c>
      <c r="X493" s="28">
        <v>3050</v>
      </c>
      <c r="Y493" s="28">
        <f>SUM(X493-V493)</f>
        <v>0</v>
      </c>
      <c r="Z493" s="30">
        <f>SUM(Y493/V493)</f>
        <v>0</v>
      </c>
    </row>
    <row r="494" spans="1:26" s="8" customFormat="1" ht="12.75">
      <c r="A494" s="35">
        <v>2062</v>
      </c>
      <c r="B494" s="26" t="s">
        <v>272</v>
      </c>
      <c r="C494" s="29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>
        <v>23726</v>
      </c>
      <c r="Y494" s="28">
        <f>SUM(X494-V494)</f>
        <v>23726</v>
      </c>
      <c r="Z494" s="30"/>
    </row>
    <row r="495" spans="1:26" ht="12.75">
      <c r="A495" s="35">
        <v>3003</v>
      </c>
      <c r="B495" s="26" t="s">
        <v>94</v>
      </c>
      <c r="C495" s="29">
        <v>3601</v>
      </c>
      <c r="D495" s="28">
        <v>3000</v>
      </c>
      <c r="E495" s="28">
        <v>3000</v>
      </c>
      <c r="F495" s="28">
        <v>1200</v>
      </c>
      <c r="G495" s="28">
        <v>667</v>
      </c>
      <c r="H495" s="28">
        <v>5000</v>
      </c>
      <c r="I495" s="28">
        <v>4349</v>
      </c>
      <c r="J495" s="28">
        <v>2700</v>
      </c>
      <c r="K495" s="28">
        <v>4347</v>
      </c>
      <c r="L495" s="28">
        <v>5000</v>
      </c>
      <c r="M495" s="28">
        <v>9449</v>
      </c>
      <c r="N495" s="28">
        <v>8050</v>
      </c>
      <c r="O495" s="28">
        <v>11501</v>
      </c>
      <c r="P495" s="28">
        <v>11000</v>
      </c>
      <c r="Q495" s="28">
        <v>9438</v>
      </c>
      <c r="R495" s="28">
        <v>11000</v>
      </c>
      <c r="S495" s="28">
        <v>13870</v>
      </c>
      <c r="T495" s="28">
        <v>16500</v>
      </c>
      <c r="U495" s="28">
        <v>15758</v>
      </c>
      <c r="V495" s="28">
        <v>16500</v>
      </c>
      <c r="W495" s="28">
        <v>16500</v>
      </c>
      <c r="X495" s="28">
        <v>13750</v>
      </c>
      <c r="Y495" s="28">
        <f>SUM(X495-V495)</f>
        <v>-2750</v>
      </c>
      <c r="Z495" s="30">
        <f>SUM(Y495/V495)</f>
        <v>-0.16666666666666666</v>
      </c>
    </row>
    <row r="496" spans="1:26" ht="12.75">
      <c r="A496" s="39">
        <v>630</v>
      </c>
      <c r="B496" s="68" t="s">
        <v>51</v>
      </c>
      <c r="C496" s="31">
        <f aca="true" t="shared" si="324" ref="C496:R496">SUM(C492:C495)</f>
        <v>10500</v>
      </c>
      <c r="D496" s="34">
        <f t="shared" si="324"/>
        <v>9600</v>
      </c>
      <c r="E496" s="34">
        <f t="shared" si="324"/>
        <v>9600</v>
      </c>
      <c r="F496" s="34">
        <f t="shared" si="324"/>
        <v>4500</v>
      </c>
      <c r="G496" s="34">
        <f t="shared" si="324"/>
        <v>2605</v>
      </c>
      <c r="H496" s="34">
        <f t="shared" si="324"/>
        <v>36300</v>
      </c>
      <c r="I496" s="34">
        <f t="shared" si="324"/>
        <v>24553</v>
      </c>
      <c r="J496" s="34">
        <f t="shared" si="324"/>
        <v>24300</v>
      </c>
      <c r="K496" s="34">
        <f t="shared" si="324"/>
        <v>22843</v>
      </c>
      <c r="L496" s="34">
        <f t="shared" si="324"/>
        <v>29000</v>
      </c>
      <c r="M496" s="34">
        <f t="shared" si="324"/>
        <v>27008</v>
      </c>
      <c r="N496" s="34">
        <f t="shared" si="324"/>
        <v>33000</v>
      </c>
      <c r="O496" s="34">
        <f t="shared" si="324"/>
        <v>35054</v>
      </c>
      <c r="P496" s="34">
        <f t="shared" si="324"/>
        <v>46550</v>
      </c>
      <c r="Q496" s="34">
        <f t="shared" si="324"/>
        <v>33308</v>
      </c>
      <c r="R496" s="34">
        <f t="shared" si="324"/>
        <v>39050</v>
      </c>
      <c r="S496" s="34">
        <f aca="true" t="shared" si="325" ref="S496:X496">SUM(S492:S495)</f>
        <v>39032</v>
      </c>
      <c r="T496" s="34">
        <f t="shared" si="325"/>
        <v>40500</v>
      </c>
      <c r="U496" s="34">
        <f t="shared" si="325"/>
        <v>40287</v>
      </c>
      <c r="V496" s="34">
        <f t="shared" si="325"/>
        <v>42550</v>
      </c>
      <c r="W496" s="34">
        <f t="shared" si="325"/>
        <v>42550</v>
      </c>
      <c r="X496" s="34">
        <f t="shared" si="325"/>
        <v>64526</v>
      </c>
      <c r="Y496" s="34">
        <f>SUM(X496-V496)</f>
        <v>21976</v>
      </c>
      <c r="Z496" s="32">
        <f>SUM(Y496/V496)</f>
        <v>0.5164747356051704</v>
      </c>
    </row>
    <row r="497" spans="1:26" ht="12.75">
      <c r="A497" s="1">
        <v>635</v>
      </c>
      <c r="B497" s="2" t="s">
        <v>52</v>
      </c>
      <c r="C497" s="1" t="s">
        <v>1</v>
      </c>
      <c r="D497" s="3" t="s">
        <v>2</v>
      </c>
      <c r="E497" s="3" t="s">
        <v>1</v>
      </c>
      <c r="F497" s="3" t="s">
        <v>2</v>
      </c>
      <c r="G497" s="3" t="s">
        <v>1</v>
      </c>
      <c r="H497" s="3" t="s">
        <v>2</v>
      </c>
      <c r="I497" s="3" t="s">
        <v>1</v>
      </c>
      <c r="J497" s="3" t="s">
        <v>2</v>
      </c>
      <c r="K497" s="3" t="s">
        <v>1</v>
      </c>
      <c r="L497" s="3" t="s">
        <v>2</v>
      </c>
      <c r="M497" s="3" t="s">
        <v>1</v>
      </c>
      <c r="N497" s="3" t="s">
        <v>2</v>
      </c>
      <c r="O497" s="3" t="s">
        <v>1</v>
      </c>
      <c r="P497" s="3" t="s">
        <v>2</v>
      </c>
      <c r="Q497" s="3" t="s">
        <v>3</v>
      </c>
      <c r="R497" s="3" t="s">
        <v>2</v>
      </c>
      <c r="S497" s="3" t="s">
        <v>1</v>
      </c>
      <c r="T497" s="3" t="s">
        <v>2</v>
      </c>
      <c r="U497" s="3" t="s">
        <v>3</v>
      </c>
      <c r="V497" s="3" t="s">
        <v>2</v>
      </c>
      <c r="W497" s="3" t="s">
        <v>267</v>
      </c>
      <c r="X497" s="3" t="s">
        <v>2</v>
      </c>
      <c r="Y497" s="3" t="s">
        <v>4</v>
      </c>
      <c r="Z497" s="3" t="s">
        <v>5</v>
      </c>
    </row>
    <row r="498" spans="1:26" ht="12.75">
      <c r="A498" s="1"/>
      <c r="B498" s="2"/>
      <c r="C498" s="1" t="s">
        <v>6</v>
      </c>
      <c r="D498" s="3" t="s">
        <v>7</v>
      </c>
      <c r="E498" s="3" t="s">
        <v>7</v>
      </c>
      <c r="F498" s="3" t="s">
        <v>8</v>
      </c>
      <c r="G498" s="3" t="s">
        <v>8</v>
      </c>
      <c r="H498" s="3" t="s">
        <v>9</v>
      </c>
      <c r="I498" s="3" t="s">
        <v>9</v>
      </c>
      <c r="J498" s="3" t="s">
        <v>10</v>
      </c>
      <c r="K498" s="3" t="s">
        <v>10</v>
      </c>
      <c r="L498" s="3" t="s">
        <v>11</v>
      </c>
      <c r="M498" s="3" t="s">
        <v>11</v>
      </c>
      <c r="N498" s="3" t="s">
        <v>12</v>
      </c>
      <c r="O498" s="3" t="s">
        <v>13</v>
      </c>
      <c r="P498" s="3" t="s">
        <v>14</v>
      </c>
      <c r="Q498" s="3" t="s">
        <v>14</v>
      </c>
      <c r="R498" s="3" t="s">
        <v>15</v>
      </c>
      <c r="S498" s="3" t="s">
        <v>16</v>
      </c>
      <c r="T498" s="3" t="s">
        <v>17</v>
      </c>
      <c r="U498" s="3" t="s">
        <v>17</v>
      </c>
      <c r="V498" s="3" t="s">
        <v>18</v>
      </c>
      <c r="W498" s="3" t="s">
        <v>18</v>
      </c>
      <c r="X498" s="3" t="s">
        <v>264</v>
      </c>
      <c r="Y498" s="3" t="s">
        <v>266</v>
      </c>
      <c r="Z498" s="3" t="s">
        <v>266</v>
      </c>
    </row>
    <row r="499" spans="1:26" ht="12.75">
      <c r="A499" s="35">
        <v>2002</v>
      </c>
      <c r="B499" s="26" t="s">
        <v>70</v>
      </c>
      <c r="C499" s="29">
        <v>1221</v>
      </c>
      <c r="D499" s="29">
        <v>1050</v>
      </c>
      <c r="E499" s="29">
        <v>1257</v>
      </c>
      <c r="F499" s="29">
        <v>1200</v>
      </c>
      <c r="G499" s="29">
        <v>1294</v>
      </c>
      <c r="H499" s="29">
        <v>1300</v>
      </c>
      <c r="I499" s="29">
        <v>1005</v>
      </c>
      <c r="J499" s="29">
        <v>1400</v>
      </c>
      <c r="K499" s="29">
        <v>1322</v>
      </c>
      <c r="L499" s="29">
        <v>1400</v>
      </c>
      <c r="M499" s="29">
        <v>1511</v>
      </c>
      <c r="N499" s="29">
        <v>1520</v>
      </c>
      <c r="O499" s="29">
        <v>1349</v>
      </c>
      <c r="P499" s="29">
        <v>2300</v>
      </c>
      <c r="Q499" s="29">
        <v>1426</v>
      </c>
      <c r="R499" s="29">
        <v>2300</v>
      </c>
      <c r="S499" s="29">
        <v>1699</v>
      </c>
      <c r="T499" s="29">
        <v>2500</v>
      </c>
      <c r="U499" s="29">
        <v>2075</v>
      </c>
      <c r="V499" s="29">
        <v>2500</v>
      </c>
      <c r="W499" s="29">
        <v>2500</v>
      </c>
      <c r="X499" s="29">
        <v>2500</v>
      </c>
      <c r="Y499" s="28"/>
      <c r="Z499" s="30">
        <f>SUM(Y499/V499)</f>
        <v>0</v>
      </c>
    </row>
    <row r="500" spans="1:26" s="8" customFormat="1" ht="12.75">
      <c r="A500" s="35">
        <v>2003</v>
      </c>
      <c r="B500" s="26" t="s">
        <v>71</v>
      </c>
      <c r="C500" s="29">
        <v>538</v>
      </c>
      <c r="D500" s="29">
        <v>600</v>
      </c>
      <c r="E500" s="29">
        <v>1663</v>
      </c>
      <c r="F500" s="29">
        <v>700</v>
      </c>
      <c r="G500" s="29">
        <v>682</v>
      </c>
      <c r="H500" s="29">
        <v>800</v>
      </c>
      <c r="I500" s="29">
        <v>682</v>
      </c>
      <c r="J500" s="29">
        <v>800</v>
      </c>
      <c r="K500" s="29">
        <v>653</v>
      </c>
      <c r="L500" s="29">
        <v>800</v>
      </c>
      <c r="M500" s="29">
        <v>749</v>
      </c>
      <c r="N500" s="29">
        <v>702</v>
      </c>
      <c r="O500" s="29">
        <v>759</v>
      </c>
      <c r="P500" s="29">
        <v>702</v>
      </c>
      <c r="Q500" s="29">
        <v>737</v>
      </c>
      <c r="R500" s="29">
        <v>702</v>
      </c>
      <c r="S500" s="29">
        <v>727</v>
      </c>
      <c r="T500" s="29"/>
      <c r="U500" s="29">
        <v>680</v>
      </c>
      <c r="V500" s="29">
        <v>730</v>
      </c>
      <c r="W500" s="29">
        <v>730</v>
      </c>
      <c r="X500" s="29">
        <v>730</v>
      </c>
      <c r="Y500" s="28">
        <f>SUM(X500-V500)</f>
        <v>0</v>
      </c>
      <c r="Z500" s="30">
        <f>SUM(Y500/V500)</f>
        <v>0</v>
      </c>
    </row>
    <row r="501" spans="1:26" ht="12.75">
      <c r="A501" s="35">
        <v>3003</v>
      </c>
      <c r="B501" s="26" t="s">
        <v>94</v>
      </c>
      <c r="C501" s="29">
        <v>1068</v>
      </c>
      <c r="D501" s="29">
        <v>1400</v>
      </c>
      <c r="E501" s="29">
        <v>-952</v>
      </c>
      <c r="F501" s="29">
        <v>1400</v>
      </c>
      <c r="G501" s="29">
        <v>645</v>
      </c>
      <c r="H501" s="29">
        <v>1200</v>
      </c>
      <c r="I501" s="29">
        <v>1475</v>
      </c>
      <c r="J501" s="29">
        <v>1200</v>
      </c>
      <c r="K501" s="29">
        <v>1315</v>
      </c>
      <c r="L501" s="29">
        <v>1100</v>
      </c>
      <c r="M501" s="29">
        <v>1918</v>
      </c>
      <c r="N501" s="29">
        <v>1782</v>
      </c>
      <c r="O501" s="29">
        <v>1566</v>
      </c>
      <c r="P501" s="29">
        <v>2420</v>
      </c>
      <c r="Q501" s="29">
        <v>2469</v>
      </c>
      <c r="R501" s="29">
        <v>2420</v>
      </c>
      <c r="S501" s="29">
        <v>3777</v>
      </c>
      <c r="T501" s="29">
        <v>3500</v>
      </c>
      <c r="U501" s="29">
        <v>2730</v>
      </c>
      <c r="V501" s="29">
        <v>2450</v>
      </c>
      <c r="W501" s="29">
        <v>2450</v>
      </c>
      <c r="X501" s="29">
        <v>3500</v>
      </c>
      <c r="Y501" s="28">
        <v>1050</v>
      </c>
      <c r="Z501" s="30">
        <f>SUM(Y501/V501)</f>
        <v>0.42857142857142855</v>
      </c>
    </row>
    <row r="502" spans="1:26" ht="12.75">
      <c r="A502" s="39">
        <v>635</v>
      </c>
      <c r="B502" s="26" t="s">
        <v>239</v>
      </c>
      <c r="C502" s="31">
        <f aca="true" t="shared" si="326" ref="C502:R502">SUM(C499:C501)</f>
        <v>2827</v>
      </c>
      <c r="D502" s="31">
        <f t="shared" si="326"/>
        <v>3050</v>
      </c>
      <c r="E502" s="31">
        <f t="shared" si="326"/>
        <v>1968</v>
      </c>
      <c r="F502" s="31">
        <f t="shared" si="326"/>
        <v>3300</v>
      </c>
      <c r="G502" s="31">
        <f t="shared" si="326"/>
        <v>2621</v>
      </c>
      <c r="H502" s="31">
        <f t="shared" si="326"/>
        <v>3300</v>
      </c>
      <c r="I502" s="31">
        <f t="shared" si="326"/>
        <v>3162</v>
      </c>
      <c r="J502" s="31">
        <f t="shared" si="326"/>
        <v>3400</v>
      </c>
      <c r="K502" s="31">
        <f t="shared" si="326"/>
        <v>3290</v>
      </c>
      <c r="L502" s="31">
        <f t="shared" si="326"/>
        <v>3300</v>
      </c>
      <c r="M502" s="31">
        <f t="shared" si="326"/>
        <v>4178</v>
      </c>
      <c r="N502" s="31">
        <f t="shared" si="326"/>
        <v>4004</v>
      </c>
      <c r="O502" s="31">
        <f t="shared" si="326"/>
        <v>3674</v>
      </c>
      <c r="P502" s="31">
        <f t="shared" si="326"/>
        <v>5422</v>
      </c>
      <c r="Q502" s="31">
        <f t="shared" si="326"/>
        <v>4632</v>
      </c>
      <c r="R502" s="31">
        <f t="shared" si="326"/>
        <v>5422</v>
      </c>
      <c r="S502" s="31">
        <f aca="true" t="shared" si="327" ref="S502:X502">SUM(S499:S501)</f>
        <v>6203</v>
      </c>
      <c r="T502" s="31">
        <f t="shared" si="327"/>
        <v>6000</v>
      </c>
      <c r="U502" s="31">
        <f t="shared" si="327"/>
        <v>5485</v>
      </c>
      <c r="V502" s="31">
        <f t="shared" si="327"/>
        <v>5680</v>
      </c>
      <c r="W502" s="31">
        <f t="shared" si="327"/>
        <v>5680</v>
      </c>
      <c r="X502" s="31">
        <f t="shared" si="327"/>
        <v>6730</v>
      </c>
      <c r="Y502" s="34">
        <v>1050</v>
      </c>
      <c r="Z502" s="32">
        <f>SUM(Y502/V502)</f>
        <v>0.18485915492957747</v>
      </c>
    </row>
    <row r="503" spans="1:26" ht="12.75">
      <c r="A503" s="1">
        <v>640</v>
      </c>
      <c r="B503" s="2" t="s">
        <v>240</v>
      </c>
      <c r="C503" s="1" t="s">
        <v>1</v>
      </c>
      <c r="D503" s="3" t="s">
        <v>2</v>
      </c>
      <c r="E503" s="3" t="s">
        <v>1</v>
      </c>
      <c r="F503" s="3" t="s">
        <v>2</v>
      </c>
      <c r="G503" s="3" t="s">
        <v>1</v>
      </c>
      <c r="H503" s="3" t="s">
        <v>2</v>
      </c>
      <c r="I503" s="3" t="s">
        <v>1</v>
      </c>
      <c r="J503" s="3" t="s">
        <v>2</v>
      </c>
      <c r="K503" s="3" t="s">
        <v>1</v>
      </c>
      <c r="L503" s="3" t="s">
        <v>2</v>
      </c>
      <c r="M503" s="3" t="s">
        <v>1</v>
      </c>
      <c r="N503" s="3" t="s">
        <v>2</v>
      </c>
      <c r="O503" s="3" t="s">
        <v>1</v>
      </c>
      <c r="P503" s="3" t="s">
        <v>2</v>
      </c>
      <c r="Q503" s="3" t="s">
        <v>3</v>
      </c>
      <c r="R503" s="3" t="s">
        <v>2</v>
      </c>
      <c r="S503" s="3" t="s">
        <v>1</v>
      </c>
      <c r="T503" s="3" t="s">
        <v>2</v>
      </c>
      <c r="U503" s="3" t="s">
        <v>3</v>
      </c>
      <c r="V503" s="3" t="s">
        <v>2</v>
      </c>
      <c r="W503" s="3" t="s">
        <v>267</v>
      </c>
      <c r="X503" s="3" t="s">
        <v>2</v>
      </c>
      <c r="Y503" s="3" t="s">
        <v>4</v>
      </c>
      <c r="Z503" s="3" t="s">
        <v>5</v>
      </c>
    </row>
    <row r="504" spans="1:26" ht="12.75">
      <c r="A504" s="1"/>
      <c r="B504" s="2"/>
      <c r="C504" s="1" t="s">
        <v>6</v>
      </c>
      <c r="D504" s="3" t="s">
        <v>7</v>
      </c>
      <c r="E504" s="3" t="s">
        <v>7</v>
      </c>
      <c r="F504" s="3" t="s">
        <v>8</v>
      </c>
      <c r="G504" s="3" t="s">
        <v>8</v>
      </c>
      <c r="H504" s="3" t="s">
        <v>9</v>
      </c>
      <c r="I504" s="3" t="s">
        <v>9</v>
      </c>
      <c r="J504" s="3" t="s">
        <v>10</v>
      </c>
      <c r="K504" s="3" t="s">
        <v>10</v>
      </c>
      <c r="L504" s="3" t="s">
        <v>11</v>
      </c>
      <c r="M504" s="3" t="s">
        <v>11</v>
      </c>
      <c r="N504" s="3" t="s">
        <v>12</v>
      </c>
      <c r="O504" s="3" t="s">
        <v>13</v>
      </c>
      <c r="P504" s="3" t="s">
        <v>14</v>
      </c>
      <c r="Q504" s="3" t="s">
        <v>14</v>
      </c>
      <c r="R504" s="3" t="s">
        <v>15</v>
      </c>
      <c r="S504" s="3" t="s">
        <v>16</v>
      </c>
      <c r="T504" s="3" t="s">
        <v>17</v>
      </c>
      <c r="U504" s="3" t="s">
        <v>17</v>
      </c>
      <c r="V504" s="3" t="s">
        <v>18</v>
      </c>
      <c r="W504" s="3" t="s">
        <v>18</v>
      </c>
      <c r="X504" s="3" t="s">
        <v>264</v>
      </c>
      <c r="Y504" s="3" t="s">
        <v>266</v>
      </c>
      <c r="Z504" s="3" t="s">
        <v>266</v>
      </c>
    </row>
    <row r="505" spans="1:26" ht="12.75">
      <c r="A505" s="35">
        <v>1001</v>
      </c>
      <c r="B505" s="26" t="s">
        <v>64</v>
      </c>
      <c r="C505" s="29">
        <v>6221</v>
      </c>
      <c r="D505" s="29">
        <v>6407</v>
      </c>
      <c r="E505" s="51">
        <v>10638</v>
      </c>
      <c r="F505" s="51">
        <v>12175</v>
      </c>
      <c r="G505" s="51">
        <v>12175</v>
      </c>
      <c r="H505" s="51">
        <v>12550</v>
      </c>
      <c r="I505" s="61">
        <v>12587</v>
      </c>
      <c r="J505" s="61">
        <v>13210</v>
      </c>
      <c r="K505" s="61">
        <v>13210</v>
      </c>
      <c r="L505" s="61">
        <v>14035</v>
      </c>
      <c r="M505" s="61">
        <v>13905</v>
      </c>
      <c r="N505" s="61">
        <v>14385</v>
      </c>
      <c r="O505" s="61">
        <v>13692</v>
      </c>
      <c r="P505" s="61">
        <v>14874</v>
      </c>
      <c r="Q505" s="61">
        <v>14147</v>
      </c>
      <c r="R505" s="61">
        <v>16139</v>
      </c>
      <c r="S505" s="61">
        <v>16139</v>
      </c>
      <c r="T505" s="61">
        <v>16786</v>
      </c>
      <c r="U505" s="61">
        <v>16338</v>
      </c>
      <c r="V505" s="61">
        <v>17451</v>
      </c>
      <c r="W505" s="61">
        <v>17447</v>
      </c>
      <c r="X505" s="61">
        <v>17451</v>
      </c>
      <c r="Y505" s="60">
        <f>SUM(X505-V505)</f>
        <v>0</v>
      </c>
      <c r="Z505" s="30">
        <f>SUM(Y505/V505)</f>
        <v>0</v>
      </c>
    </row>
    <row r="506" spans="1:26" s="8" customFormat="1" ht="12.75">
      <c r="A506" s="35">
        <v>1002</v>
      </c>
      <c r="B506" s="26" t="s">
        <v>65</v>
      </c>
      <c r="C506" s="29">
        <v>2812</v>
      </c>
      <c r="D506" s="29">
        <v>1320</v>
      </c>
      <c r="E506" s="51">
        <v>1254</v>
      </c>
      <c r="F506" s="51">
        <v>1360</v>
      </c>
      <c r="G506" s="51">
        <v>0</v>
      </c>
      <c r="H506" s="51">
        <v>1400</v>
      </c>
      <c r="I506" s="61">
        <v>1330</v>
      </c>
      <c r="J506" s="61">
        <v>1520</v>
      </c>
      <c r="K506" s="61">
        <v>1520</v>
      </c>
      <c r="L506" s="61">
        <v>1560</v>
      </c>
      <c r="M506" s="61">
        <v>1445</v>
      </c>
      <c r="N506" s="61">
        <v>1608</v>
      </c>
      <c r="O506" s="61">
        <v>1527</v>
      </c>
      <c r="P506" s="61">
        <v>1658</v>
      </c>
      <c r="Q506" s="61">
        <v>1751</v>
      </c>
      <c r="R506" s="61">
        <v>1724</v>
      </c>
      <c r="S506" s="61">
        <v>1552</v>
      </c>
      <c r="T506" s="61">
        <v>1794</v>
      </c>
      <c r="U506" s="61">
        <v>1606</v>
      </c>
      <c r="V506" s="61">
        <v>1830</v>
      </c>
      <c r="W506" s="61">
        <v>1830</v>
      </c>
      <c r="X506" s="61">
        <v>1830</v>
      </c>
      <c r="Y506" s="60">
        <f aca="true" t="shared" si="328" ref="Y506:Y522">SUM(X506-V506)</f>
        <v>0</v>
      </c>
      <c r="Z506" s="30">
        <f aca="true" t="shared" si="329" ref="Z506:Z522">SUM(Y506/V506)</f>
        <v>0</v>
      </c>
    </row>
    <row r="507" spans="1:26" ht="12.75">
      <c r="A507" s="35">
        <v>1020</v>
      </c>
      <c r="B507" s="26" t="s">
        <v>67</v>
      </c>
      <c r="C507" s="29">
        <v>844</v>
      </c>
      <c r="D507" s="29">
        <v>591</v>
      </c>
      <c r="E507" s="51"/>
      <c r="F507" s="51">
        <f>SUM(F505+F506)*0.0765</f>
        <v>1035.4275</v>
      </c>
      <c r="G507" s="51">
        <v>857</v>
      </c>
      <c r="H507" s="51">
        <v>1067</v>
      </c>
      <c r="I507" s="61">
        <v>1883</v>
      </c>
      <c r="J507" s="61">
        <f>SUM(J505+J506)*0.0765</f>
        <v>1126.845</v>
      </c>
      <c r="K507" s="61">
        <v>1523</v>
      </c>
      <c r="L507" s="61">
        <v>1193</v>
      </c>
      <c r="M507" s="61">
        <v>1170</v>
      </c>
      <c r="N507" s="61">
        <f>SUM(N505:N506)*0.0765</f>
        <v>1223.4645</v>
      </c>
      <c r="O507" s="61">
        <v>1246</v>
      </c>
      <c r="P507" s="61">
        <f>SUM(P505:P506)*0.0765</f>
        <v>1264.6979999999999</v>
      </c>
      <c r="Q507" s="61">
        <v>1085</v>
      </c>
      <c r="R507" s="61">
        <f>SUM(R505:R506)*0.0765</f>
        <v>1366.5194999999999</v>
      </c>
      <c r="S507" s="61">
        <v>1835</v>
      </c>
      <c r="T507" s="61">
        <f>SUM(T505:T506)*0.0765</f>
        <v>1421.37</v>
      </c>
      <c r="U507" s="61">
        <v>1866</v>
      </c>
      <c r="V507" s="61">
        <f>SUM(V505:V506)*0.0765</f>
        <v>1474.9965</v>
      </c>
      <c r="W507" s="61">
        <f>SUM(W505:W506)*0.0765</f>
        <v>1474.6905</v>
      </c>
      <c r="X507" s="61">
        <f>SUM(X505:X506)*0.0765</f>
        <v>1474.9965</v>
      </c>
      <c r="Y507" s="60">
        <f t="shared" si="328"/>
        <v>0</v>
      </c>
      <c r="Z507" s="30">
        <f t="shared" si="329"/>
        <v>0</v>
      </c>
    </row>
    <row r="508" spans="1:26" ht="12.75">
      <c r="A508" s="39"/>
      <c r="B508" s="26" t="s">
        <v>105</v>
      </c>
      <c r="C508" s="31">
        <f aca="true" t="shared" si="330" ref="C508:H508">SUM(C505:C507)</f>
        <v>9877</v>
      </c>
      <c r="D508" s="34">
        <f t="shared" si="330"/>
        <v>8318</v>
      </c>
      <c r="E508" s="59">
        <f t="shared" si="330"/>
        <v>11892</v>
      </c>
      <c r="F508" s="59">
        <f t="shared" si="330"/>
        <v>14570.4275</v>
      </c>
      <c r="G508" s="59">
        <f>SUM(G505:G507)</f>
        <v>13032</v>
      </c>
      <c r="H508" s="59">
        <f t="shared" si="330"/>
        <v>15017</v>
      </c>
      <c r="I508" s="69">
        <f aca="true" t="shared" si="331" ref="I508:Q508">SUM(I505:I507)</f>
        <v>15800</v>
      </c>
      <c r="J508" s="69">
        <f t="shared" si="331"/>
        <v>15856.845</v>
      </c>
      <c r="K508" s="69">
        <f t="shared" si="331"/>
        <v>16253</v>
      </c>
      <c r="L508" s="69">
        <f t="shared" si="331"/>
        <v>16788</v>
      </c>
      <c r="M508" s="69">
        <f t="shared" si="331"/>
        <v>16520</v>
      </c>
      <c r="N508" s="69">
        <f t="shared" si="331"/>
        <v>17216.464500000002</v>
      </c>
      <c r="O508" s="69">
        <f t="shared" si="331"/>
        <v>16465</v>
      </c>
      <c r="P508" s="69">
        <f t="shared" si="331"/>
        <v>17796.698</v>
      </c>
      <c r="Q508" s="69">
        <f t="shared" si="331"/>
        <v>16983</v>
      </c>
      <c r="R508" s="69">
        <f aca="true" t="shared" si="332" ref="R508:X508">SUM(R505:R507)</f>
        <v>19229.5195</v>
      </c>
      <c r="S508" s="69">
        <f t="shared" si="332"/>
        <v>19526</v>
      </c>
      <c r="T508" s="69">
        <f t="shared" si="332"/>
        <v>20001.37</v>
      </c>
      <c r="U508" s="69">
        <f t="shared" si="332"/>
        <v>19810</v>
      </c>
      <c r="V508" s="69">
        <f t="shared" si="332"/>
        <v>20755.9965</v>
      </c>
      <c r="W508" s="69">
        <f t="shared" si="332"/>
        <v>20751.6905</v>
      </c>
      <c r="X508" s="69">
        <f t="shared" si="332"/>
        <v>20755.9965</v>
      </c>
      <c r="Y508" s="60">
        <f t="shared" si="328"/>
        <v>0</v>
      </c>
      <c r="Z508" s="32">
        <f t="shared" si="329"/>
        <v>0</v>
      </c>
    </row>
    <row r="509" spans="1:26" ht="12.75">
      <c r="A509" s="35">
        <v>2002</v>
      </c>
      <c r="B509" s="26" t="s">
        <v>70</v>
      </c>
      <c r="C509" s="29">
        <v>1464</v>
      </c>
      <c r="D509" s="29">
        <v>850</v>
      </c>
      <c r="E509" s="29">
        <v>524</v>
      </c>
      <c r="F509" s="29">
        <v>850</v>
      </c>
      <c r="G509" s="29">
        <v>853</v>
      </c>
      <c r="H509" s="29">
        <v>850</v>
      </c>
      <c r="I509" s="60">
        <v>869</v>
      </c>
      <c r="J509" s="60">
        <v>850</v>
      </c>
      <c r="K509" s="60">
        <v>956</v>
      </c>
      <c r="L509" s="60">
        <v>850</v>
      </c>
      <c r="M509" s="60">
        <v>995</v>
      </c>
      <c r="N509" s="60">
        <v>980</v>
      </c>
      <c r="O509" s="60">
        <v>1051</v>
      </c>
      <c r="P509" s="60">
        <v>1300</v>
      </c>
      <c r="Q509" s="60">
        <v>1505</v>
      </c>
      <c r="R509" s="60">
        <v>1300</v>
      </c>
      <c r="S509" s="60">
        <v>1060</v>
      </c>
      <c r="T509" s="60">
        <v>1380</v>
      </c>
      <c r="U509" s="60">
        <v>1357</v>
      </c>
      <c r="V509" s="60">
        <v>1380</v>
      </c>
      <c r="W509" s="60">
        <v>1380</v>
      </c>
      <c r="X509" s="60">
        <v>1380</v>
      </c>
      <c r="Y509" s="60">
        <f t="shared" si="328"/>
        <v>0</v>
      </c>
      <c r="Z509" s="30">
        <f t="shared" si="329"/>
        <v>0</v>
      </c>
    </row>
    <row r="510" spans="1:26" ht="12.75">
      <c r="A510" s="35">
        <v>2003</v>
      </c>
      <c r="B510" s="26" t="s">
        <v>241</v>
      </c>
      <c r="C510" s="29">
        <v>146</v>
      </c>
      <c r="D510" s="29">
        <v>1500</v>
      </c>
      <c r="E510" s="29">
        <v>133</v>
      </c>
      <c r="F510" s="29">
        <v>1500</v>
      </c>
      <c r="G510" s="29">
        <v>143</v>
      </c>
      <c r="H510" s="29">
        <v>1500</v>
      </c>
      <c r="I510" s="60">
        <v>1691</v>
      </c>
      <c r="J510" s="60">
        <v>1500</v>
      </c>
      <c r="K510" s="60">
        <v>862</v>
      </c>
      <c r="L510" s="60">
        <v>1500</v>
      </c>
      <c r="M510" s="60">
        <v>143</v>
      </c>
      <c r="N510" s="60">
        <v>1200</v>
      </c>
      <c r="O510" s="60">
        <v>143</v>
      </c>
      <c r="P510" s="60">
        <v>1200</v>
      </c>
      <c r="Q510" s="60">
        <v>1200</v>
      </c>
      <c r="R510" s="60">
        <v>2200</v>
      </c>
      <c r="S510" s="60">
        <v>1545</v>
      </c>
      <c r="T510" s="60">
        <v>2200</v>
      </c>
      <c r="U510" s="60">
        <v>2200</v>
      </c>
      <c r="V510" s="60">
        <v>2200</v>
      </c>
      <c r="W510" s="60">
        <v>2200</v>
      </c>
      <c r="X510" s="60">
        <v>2200</v>
      </c>
      <c r="Y510" s="60">
        <f t="shared" si="328"/>
        <v>0</v>
      </c>
      <c r="Z510" s="30">
        <f t="shared" si="329"/>
        <v>0</v>
      </c>
    </row>
    <row r="511" spans="1:26" ht="12.75">
      <c r="A511" s="35">
        <v>2010</v>
      </c>
      <c r="B511" s="26" t="s">
        <v>78</v>
      </c>
      <c r="C511" s="29">
        <v>8710</v>
      </c>
      <c r="D511" s="29">
        <v>8700</v>
      </c>
      <c r="E511" s="29">
        <v>8657</v>
      </c>
      <c r="F511" s="29">
        <v>9200</v>
      </c>
      <c r="G511" s="29">
        <v>9155</v>
      </c>
      <c r="H511" s="29">
        <v>14000</v>
      </c>
      <c r="I511" s="60">
        <v>12159</v>
      </c>
      <c r="J511" s="60">
        <v>15000</v>
      </c>
      <c r="K511" s="60">
        <v>12983</v>
      </c>
      <c r="L511" s="60">
        <v>15000</v>
      </c>
      <c r="M511" s="60">
        <v>3710</v>
      </c>
      <c r="N511" s="60">
        <v>15000</v>
      </c>
      <c r="O511" s="60">
        <v>14999</v>
      </c>
      <c r="P511" s="60">
        <v>17000</v>
      </c>
      <c r="Q511" s="60">
        <v>17384</v>
      </c>
      <c r="R511" s="60">
        <v>17525</v>
      </c>
      <c r="S511" s="60">
        <v>16983</v>
      </c>
      <c r="T511" s="60">
        <v>19250</v>
      </c>
      <c r="U511" s="60">
        <v>19814</v>
      </c>
      <c r="V511" s="60">
        <v>14500</v>
      </c>
      <c r="W511" s="60">
        <v>14500</v>
      </c>
      <c r="X511" s="60">
        <v>15000</v>
      </c>
      <c r="Y511" s="60">
        <f t="shared" si="328"/>
        <v>500</v>
      </c>
      <c r="Z511" s="30">
        <f t="shared" si="329"/>
        <v>0.034482758620689655</v>
      </c>
    </row>
    <row r="512" spans="1:26" ht="12.75">
      <c r="A512" s="35">
        <v>2022</v>
      </c>
      <c r="B512" s="26" t="s">
        <v>83</v>
      </c>
      <c r="C512" s="29">
        <v>0</v>
      </c>
      <c r="D512" s="29">
        <v>80</v>
      </c>
      <c r="E512" s="29">
        <v>180</v>
      </c>
      <c r="F512" s="29">
        <v>80</v>
      </c>
      <c r="G512" s="29">
        <v>80</v>
      </c>
      <c r="H512" s="29">
        <v>80</v>
      </c>
      <c r="I512" s="60">
        <v>0</v>
      </c>
      <c r="J512" s="60">
        <v>80</v>
      </c>
      <c r="K512" s="60">
        <v>0</v>
      </c>
      <c r="L512" s="60">
        <v>125</v>
      </c>
      <c r="M512" s="60">
        <v>109</v>
      </c>
      <c r="N512" s="60">
        <v>150</v>
      </c>
      <c r="O512" s="60">
        <v>133</v>
      </c>
      <c r="P512" s="60">
        <v>405</v>
      </c>
      <c r="Q512" s="60">
        <v>405</v>
      </c>
      <c r="R512" s="60">
        <v>405</v>
      </c>
      <c r="S512" s="60">
        <v>446</v>
      </c>
      <c r="T512" s="60">
        <v>465</v>
      </c>
      <c r="U512" s="60">
        <v>462</v>
      </c>
      <c r="V512" s="60">
        <v>465</v>
      </c>
      <c r="W512" s="60">
        <v>465</v>
      </c>
      <c r="X512" s="60">
        <v>465</v>
      </c>
      <c r="Y512" s="60">
        <f t="shared" si="328"/>
        <v>0</v>
      </c>
      <c r="Z512" s="30">
        <f t="shared" si="329"/>
        <v>0</v>
      </c>
    </row>
    <row r="513" spans="1:26" ht="12.75">
      <c r="A513" s="35">
        <v>2032</v>
      </c>
      <c r="B513" s="26" t="s">
        <v>84</v>
      </c>
      <c r="C513" s="29">
        <v>1504</v>
      </c>
      <c r="D513" s="29">
        <v>650</v>
      </c>
      <c r="E513" s="29">
        <v>831</v>
      </c>
      <c r="F513" s="29">
        <v>650</v>
      </c>
      <c r="G513" s="29">
        <v>637</v>
      </c>
      <c r="H513" s="29">
        <v>1000</v>
      </c>
      <c r="I513" s="60">
        <v>1160</v>
      </c>
      <c r="J513" s="60">
        <v>1000</v>
      </c>
      <c r="K513" s="60">
        <v>1095</v>
      </c>
      <c r="L513" s="60">
        <v>1200</v>
      </c>
      <c r="M513" s="60">
        <v>571</v>
      </c>
      <c r="N513" s="60">
        <v>1300</v>
      </c>
      <c r="O513" s="60">
        <v>1138</v>
      </c>
      <c r="P513" s="60">
        <v>1375</v>
      </c>
      <c r="Q513" s="60">
        <v>603</v>
      </c>
      <c r="R513" s="60">
        <v>1500</v>
      </c>
      <c r="S513" s="60">
        <v>392</v>
      </c>
      <c r="T513" s="60">
        <v>1500</v>
      </c>
      <c r="U513" s="60">
        <v>1495</v>
      </c>
      <c r="V513" s="60">
        <v>1500</v>
      </c>
      <c r="W513" s="60">
        <v>1500</v>
      </c>
      <c r="X513" s="60">
        <v>1500</v>
      </c>
      <c r="Y513" s="60">
        <f t="shared" si="328"/>
        <v>0</v>
      </c>
      <c r="Z513" s="30">
        <f t="shared" si="329"/>
        <v>0</v>
      </c>
    </row>
    <row r="514" spans="1:26" ht="12.75">
      <c r="A514" s="35">
        <v>2037</v>
      </c>
      <c r="B514" s="26" t="s">
        <v>273</v>
      </c>
      <c r="C514" s="29"/>
      <c r="D514" s="29"/>
      <c r="E514" s="29"/>
      <c r="F514" s="29"/>
      <c r="G514" s="29"/>
      <c r="H514" s="29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>
        <v>3500</v>
      </c>
      <c r="Y514" s="60">
        <f t="shared" si="328"/>
        <v>3500</v>
      </c>
      <c r="Z514" s="30"/>
    </row>
    <row r="515" spans="1:26" ht="12.75">
      <c r="A515" s="35">
        <v>3002</v>
      </c>
      <c r="B515" s="26" t="s">
        <v>170</v>
      </c>
      <c r="C515" s="29">
        <v>360</v>
      </c>
      <c r="D515" s="29">
        <v>760</v>
      </c>
      <c r="E515" s="29">
        <v>830</v>
      </c>
      <c r="F515" s="29">
        <v>760</v>
      </c>
      <c r="G515" s="29">
        <v>760</v>
      </c>
      <c r="H515" s="29">
        <v>825</v>
      </c>
      <c r="I515" s="60">
        <v>1161</v>
      </c>
      <c r="J515" s="60">
        <v>1000</v>
      </c>
      <c r="K515" s="60">
        <v>1000</v>
      </c>
      <c r="L515" s="60">
        <v>1150</v>
      </c>
      <c r="M515" s="60">
        <v>1150</v>
      </c>
      <c r="N515" s="60">
        <v>1725</v>
      </c>
      <c r="O515" s="60">
        <v>1801</v>
      </c>
      <c r="P515" s="60">
        <v>1100</v>
      </c>
      <c r="Q515" s="60">
        <v>1100</v>
      </c>
      <c r="R515" s="60">
        <v>1150</v>
      </c>
      <c r="S515" s="60">
        <v>1527</v>
      </c>
      <c r="T515" s="60">
        <v>1500</v>
      </c>
      <c r="U515" s="60">
        <v>1500</v>
      </c>
      <c r="V515" s="60">
        <v>1005</v>
      </c>
      <c r="W515" s="60">
        <v>1005</v>
      </c>
      <c r="X515" s="60">
        <v>880</v>
      </c>
      <c r="Y515" s="60">
        <f t="shared" si="328"/>
        <v>-125</v>
      </c>
      <c r="Z515" s="30">
        <f t="shared" si="329"/>
        <v>-0.12437810945273632</v>
      </c>
    </row>
    <row r="516" spans="1:26" ht="12.75">
      <c r="A516" s="35">
        <v>3038</v>
      </c>
      <c r="B516" s="26" t="s">
        <v>242</v>
      </c>
      <c r="C516" s="29"/>
      <c r="D516" s="29"/>
      <c r="E516" s="29"/>
      <c r="F516" s="29"/>
      <c r="G516" s="29"/>
      <c r="H516" s="29"/>
      <c r="I516" s="60">
        <v>0</v>
      </c>
      <c r="J516" s="60">
        <v>1000</v>
      </c>
      <c r="K516" s="60">
        <v>962</v>
      </c>
      <c r="L516" s="60">
        <v>1150</v>
      </c>
      <c r="M516" s="60">
        <v>1045</v>
      </c>
      <c r="N516" s="60">
        <v>1200</v>
      </c>
      <c r="O516" s="60">
        <v>1097</v>
      </c>
      <c r="P516" s="60">
        <v>1200</v>
      </c>
      <c r="Q516" s="60">
        <v>1043</v>
      </c>
      <c r="R516" s="60">
        <v>1200</v>
      </c>
      <c r="S516" s="60">
        <v>559</v>
      </c>
      <c r="T516" s="60">
        <v>1200</v>
      </c>
      <c r="U516" s="60">
        <v>1170</v>
      </c>
      <c r="V516" s="60">
        <v>850</v>
      </c>
      <c r="W516" s="60">
        <v>800</v>
      </c>
      <c r="X516" s="60">
        <v>850</v>
      </c>
      <c r="Y516" s="60">
        <f t="shared" si="328"/>
        <v>0</v>
      </c>
      <c r="Z516" s="30">
        <f t="shared" si="329"/>
        <v>0</v>
      </c>
    </row>
    <row r="517" spans="1:26" ht="12.75">
      <c r="A517" s="35">
        <v>3039</v>
      </c>
      <c r="B517" s="26" t="s">
        <v>97</v>
      </c>
      <c r="C517" s="29">
        <v>1248</v>
      </c>
      <c r="D517" s="29">
        <v>1200</v>
      </c>
      <c r="E517" s="29">
        <v>986</v>
      </c>
      <c r="F517" s="29">
        <v>1200</v>
      </c>
      <c r="G517" s="29">
        <v>1818</v>
      </c>
      <c r="H517" s="29">
        <v>1200</v>
      </c>
      <c r="I517" s="60">
        <v>1211</v>
      </c>
      <c r="J517" s="60">
        <v>1200</v>
      </c>
      <c r="K517" s="60">
        <v>1328</v>
      </c>
      <c r="L517" s="60">
        <v>1700</v>
      </c>
      <c r="M517" s="60">
        <v>2920</v>
      </c>
      <c r="N517" s="60">
        <v>1700</v>
      </c>
      <c r="O517" s="60">
        <v>1757</v>
      </c>
      <c r="P517" s="60">
        <v>1700</v>
      </c>
      <c r="Q517" s="60">
        <v>1640</v>
      </c>
      <c r="R517" s="60">
        <v>1700</v>
      </c>
      <c r="S517" s="60">
        <v>1337</v>
      </c>
      <c r="T517" s="60">
        <v>2360</v>
      </c>
      <c r="U517" s="60">
        <v>2676</v>
      </c>
      <c r="V517" s="60">
        <v>4480</v>
      </c>
      <c r="W517" s="60">
        <v>5000</v>
      </c>
      <c r="X517" s="60">
        <v>5300</v>
      </c>
      <c r="Y517" s="60">
        <f t="shared" si="328"/>
        <v>820</v>
      </c>
      <c r="Z517" s="30">
        <f t="shared" si="329"/>
        <v>0.18303571428571427</v>
      </c>
    </row>
    <row r="518" spans="1:26" ht="12.75">
      <c r="A518" s="35">
        <v>3040</v>
      </c>
      <c r="B518" s="26" t="s">
        <v>201</v>
      </c>
      <c r="C518" s="29">
        <v>85</v>
      </c>
      <c r="D518" s="29">
        <v>85</v>
      </c>
      <c r="E518" s="29">
        <v>85</v>
      </c>
      <c r="F518" s="29">
        <v>85</v>
      </c>
      <c r="G518" s="29">
        <v>85</v>
      </c>
      <c r="H518" s="29">
        <v>125</v>
      </c>
      <c r="I518" s="60">
        <v>95</v>
      </c>
      <c r="J518" s="60">
        <v>200</v>
      </c>
      <c r="K518" s="60">
        <v>278</v>
      </c>
      <c r="L518" s="60">
        <v>250</v>
      </c>
      <c r="M518" s="60">
        <v>250</v>
      </c>
      <c r="N518" s="60">
        <v>385</v>
      </c>
      <c r="O518" s="60">
        <v>384</v>
      </c>
      <c r="P518" s="60">
        <v>350</v>
      </c>
      <c r="Q518" s="60">
        <v>679</v>
      </c>
      <c r="R518" s="60">
        <v>400</v>
      </c>
      <c r="S518" s="60">
        <v>593</v>
      </c>
      <c r="T518" s="60">
        <v>570</v>
      </c>
      <c r="U518" s="60">
        <v>570</v>
      </c>
      <c r="V518" s="60">
        <v>400</v>
      </c>
      <c r="W518" s="60">
        <v>400</v>
      </c>
      <c r="X518" s="60">
        <v>300</v>
      </c>
      <c r="Y518" s="60">
        <f t="shared" si="328"/>
        <v>-100</v>
      </c>
      <c r="Z518" s="30">
        <f t="shared" si="329"/>
        <v>-0.25</v>
      </c>
    </row>
    <row r="519" spans="1:26" s="8" customFormat="1" ht="12.75">
      <c r="A519" s="35">
        <v>4006</v>
      </c>
      <c r="B519" s="26" t="s">
        <v>243</v>
      </c>
      <c r="C519" s="29">
        <v>582</v>
      </c>
      <c r="D519" s="29">
        <v>500</v>
      </c>
      <c r="E519" s="29">
        <v>500</v>
      </c>
      <c r="F519" s="29">
        <v>500</v>
      </c>
      <c r="G519" s="29">
        <v>497</v>
      </c>
      <c r="H519" s="29">
        <v>500</v>
      </c>
      <c r="I519" s="60">
        <v>480</v>
      </c>
      <c r="J519" s="60">
        <v>500</v>
      </c>
      <c r="K519" s="60">
        <v>445</v>
      </c>
      <c r="L519" s="60">
        <v>500</v>
      </c>
      <c r="M519" s="60">
        <v>70</v>
      </c>
      <c r="N519" s="60">
        <v>500</v>
      </c>
      <c r="O519" s="60">
        <v>586</v>
      </c>
      <c r="P519" s="60">
        <v>500</v>
      </c>
      <c r="Q519" s="60">
        <v>0</v>
      </c>
      <c r="R519" s="60">
        <v>500</v>
      </c>
      <c r="S519" s="60">
        <v>0</v>
      </c>
      <c r="T519" s="60">
        <v>500</v>
      </c>
      <c r="U519" s="60">
        <v>442</v>
      </c>
      <c r="V519" s="60">
        <v>500</v>
      </c>
      <c r="W519" s="60">
        <v>500</v>
      </c>
      <c r="X519" s="60">
        <v>500</v>
      </c>
      <c r="Y519" s="60">
        <f t="shared" si="328"/>
        <v>0</v>
      </c>
      <c r="Z519" s="30">
        <f t="shared" si="329"/>
        <v>0</v>
      </c>
    </row>
    <row r="520" spans="1:26" s="8" customFormat="1" ht="12.75">
      <c r="A520" s="35">
        <v>4114</v>
      </c>
      <c r="B520" s="26" t="s">
        <v>244</v>
      </c>
      <c r="C520" s="29"/>
      <c r="D520" s="29"/>
      <c r="E520" s="29"/>
      <c r="F520" s="29"/>
      <c r="G520" s="29"/>
      <c r="H520" s="29"/>
      <c r="I520" s="60"/>
      <c r="J520" s="60"/>
      <c r="K520" s="60"/>
      <c r="L520" s="60"/>
      <c r="M520" s="60"/>
      <c r="N520" s="60">
        <v>8000</v>
      </c>
      <c r="O520" s="60">
        <v>4173</v>
      </c>
      <c r="P520" s="60">
        <v>8000</v>
      </c>
      <c r="Q520" s="60">
        <v>17110</v>
      </c>
      <c r="R520" s="60">
        <v>8000</v>
      </c>
      <c r="S520" s="60">
        <v>10890</v>
      </c>
      <c r="T520" s="60">
        <v>8000</v>
      </c>
      <c r="U520" s="60">
        <v>5276</v>
      </c>
      <c r="V520" s="60">
        <v>8000</v>
      </c>
      <c r="W520" s="60">
        <v>8000</v>
      </c>
      <c r="X520" s="60">
        <v>8000</v>
      </c>
      <c r="Y520" s="60">
        <f t="shared" si="328"/>
        <v>0</v>
      </c>
      <c r="Z520" s="30">
        <f t="shared" si="329"/>
        <v>0</v>
      </c>
    </row>
    <row r="521" spans="1:26" ht="12.75">
      <c r="A521" s="39">
        <v>4007</v>
      </c>
      <c r="B521" s="26" t="s">
        <v>113</v>
      </c>
      <c r="C521" s="31">
        <f aca="true" t="shared" si="333" ref="C521:H521">SUM(C509:C519)</f>
        <v>14099</v>
      </c>
      <c r="D521" s="31">
        <f t="shared" si="333"/>
        <v>14325</v>
      </c>
      <c r="E521" s="31">
        <f t="shared" si="333"/>
        <v>12726</v>
      </c>
      <c r="F521" s="31">
        <f t="shared" si="333"/>
        <v>14825</v>
      </c>
      <c r="G521" s="31">
        <f>SUM(G509:G519)</f>
        <v>14028</v>
      </c>
      <c r="H521" s="31">
        <f t="shared" si="333"/>
        <v>20080</v>
      </c>
      <c r="I521" s="31">
        <f>SUM(I509:I519)</f>
        <v>18826</v>
      </c>
      <c r="J521" s="31">
        <f>SUM(J509:J519)</f>
        <v>22330</v>
      </c>
      <c r="K521" s="31">
        <f>SUM(K509:K519)</f>
        <v>19909</v>
      </c>
      <c r="L521" s="31">
        <f>SUM(L509:L519)</f>
        <v>23425</v>
      </c>
      <c r="M521" s="31">
        <f>SUM(M509:M519)</f>
        <v>10963</v>
      </c>
      <c r="N521" s="31">
        <f aca="true" t="shared" si="334" ref="N521:T521">SUM(N509:N520)</f>
        <v>32140</v>
      </c>
      <c r="O521" s="31">
        <f t="shared" si="334"/>
        <v>27262</v>
      </c>
      <c r="P521" s="31">
        <f t="shared" si="334"/>
        <v>34130</v>
      </c>
      <c r="Q521" s="31">
        <f t="shared" si="334"/>
        <v>42669</v>
      </c>
      <c r="R521" s="31">
        <f t="shared" si="334"/>
        <v>35880</v>
      </c>
      <c r="S521" s="31">
        <f t="shared" si="334"/>
        <v>35332</v>
      </c>
      <c r="T521" s="31">
        <f t="shared" si="334"/>
        <v>38925</v>
      </c>
      <c r="U521" s="31">
        <f>SUM(U509:U520)</f>
        <v>36962</v>
      </c>
      <c r="V521" s="31">
        <f>SUM(V509:V520)</f>
        <v>35280</v>
      </c>
      <c r="W521" s="31">
        <f>SUM(W509:W520)</f>
        <v>35750</v>
      </c>
      <c r="X521" s="31">
        <f>SUM(X509:X520)</f>
        <v>39875</v>
      </c>
      <c r="Y521" s="62">
        <f t="shared" si="328"/>
        <v>4595</v>
      </c>
      <c r="Z521" s="32">
        <f t="shared" si="329"/>
        <v>0.1302437641723356</v>
      </c>
    </row>
    <row r="522" spans="1:26" ht="12.75">
      <c r="A522" s="39">
        <v>640</v>
      </c>
      <c r="B522" s="26" t="s">
        <v>245</v>
      </c>
      <c r="C522" s="31">
        <f aca="true" t="shared" si="335" ref="C522:Q522">SUM(C508+C521)</f>
        <v>23976</v>
      </c>
      <c r="D522" s="31">
        <f t="shared" si="335"/>
        <v>22643</v>
      </c>
      <c r="E522" s="31">
        <f t="shared" si="335"/>
        <v>24618</v>
      </c>
      <c r="F522" s="31">
        <f t="shared" si="335"/>
        <v>29395.427499999998</v>
      </c>
      <c r="G522" s="31">
        <f>SUM(G508+G521)</f>
        <v>27060</v>
      </c>
      <c r="H522" s="31">
        <f t="shared" si="335"/>
        <v>35097</v>
      </c>
      <c r="I522" s="31">
        <f t="shared" si="335"/>
        <v>34626</v>
      </c>
      <c r="J522" s="31">
        <f t="shared" si="335"/>
        <v>38186.845</v>
      </c>
      <c r="K522" s="31">
        <f t="shared" si="335"/>
        <v>36162</v>
      </c>
      <c r="L522" s="31">
        <f t="shared" si="335"/>
        <v>40213</v>
      </c>
      <c r="M522" s="31">
        <f t="shared" si="335"/>
        <v>27483</v>
      </c>
      <c r="N522" s="31">
        <f t="shared" si="335"/>
        <v>49356.4645</v>
      </c>
      <c r="O522" s="31">
        <f t="shared" si="335"/>
        <v>43727</v>
      </c>
      <c r="P522" s="31">
        <f t="shared" si="335"/>
        <v>51926.698000000004</v>
      </c>
      <c r="Q522" s="31">
        <f t="shared" si="335"/>
        <v>59652</v>
      </c>
      <c r="R522" s="31">
        <f aca="true" t="shared" si="336" ref="R522:X522">SUM(R508+R521)</f>
        <v>55109.519499999995</v>
      </c>
      <c r="S522" s="31">
        <f t="shared" si="336"/>
        <v>54858</v>
      </c>
      <c r="T522" s="31">
        <f t="shared" si="336"/>
        <v>58926.369999999995</v>
      </c>
      <c r="U522" s="31">
        <f t="shared" si="336"/>
        <v>56772</v>
      </c>
      <c r="V522" s="31">
        <f t="shared" si="336"/>
        <v>56035.9965</v>
      </c>
      <c r="W522" s="31">
        <f t="shared" si="336"/>
        <v>56501.6905</v>
      </c>
      <c r="X522" s="31">
        <f t="shared" si="336"/>
        <v>60630.9965</v>
      </c>
      <c r="Y522" s="62">
        <f t="shared" si="328"/>
        <v>4595</v>
      </c>
      <c r="Z522" s="32">
        <f t="shared" si="329"/>
        <v>0.08200086171395203</v>
      </c>
    </row>
    <row r="523" spans="1:26" ht="12.75">
      <c r="A523" s="1">
        <v>641</v>
      </c>
      <c r="B523" s="2" t="s">
        <v>246</v>
      </c>
      <c r="C523" s="1" t="s">
        <v>1</v>
      </c>
      <c r="D523" s="3" t="s">
        <v>2</v>
      </c>
      <c r="E523" s="3" t="s">
        <v>1</v>
      </c>
      <c r="F523" s="3" t="s">
        <v>2</v>
      </c>
      <c r="G523" s="3" t="s">
        <v>1</v>
      </c>
      <c r="H523" s="3" t="s">
        <v>2</v>
      </c>
      <c r="I523" s="3" t="s">
        <v>1</v>
      </c>
      <c r="J523" s="3" t="s">
        <v>2</v>
      </c>
      <c r="K523" s="3" t="s">
        <v>1</v>
      </c>
      <c r="L523" s="3" t="s">
        <v>2</v>
      </c>
      <c r="M523" s="3" t="s">
        <v>1</v>
      </c>
      <c r="N523" s="3" t="s">
        <v>2</v>
      </c>
      <c r="O523" s="3" t="s">
        <v>1</v>
      </c>
      <c r="P523" s="3" t="s">
        <v>2</v>
      </c>
      <c r="Q523" s="3" t="s">
        <v>3</v>
      </c>
      <c r="R523" s="3" t="s">
        <v>2</v>
      </c>
      <c r="S523" s="3" t="s">
        <v>1</v>
      </c>
      <c r="T523" s="3" t="s">
        <v>2</v>
      </c>
      <c r="U523" s="3" t="s">
        <v>3</v>
      </c>
      <c r="V523" s="3" t="s">
        <v>2</v>
      </c>
      <c r="W523" s="3" t="s">
        <v>267</v>
      </c>
      <c r="X523" s="3" t="s">
        <v>2</v>
      </c>
      <c r="Y523" s="3" t="s">
        <v>4</v>
      </c>
      <c r="Z523" s="3" t="s">
        <v>5</v>
      </c>
    </row>
    <row r="524" spans="1:26" ht="12.75">
      <c r="A524" s="18"/>
      <c r="B524" s="2"/>
      <c r="C524" s="1" t="s">
        <v>6</v>
      </c>
      <c r="D524" s="3" t="s">
        <v>7</v>
      </c>
      <c r="E524" s="3" t="s">
        <v>7</v>
      </c>
      <c r="F524" s="3" t="s">
        <v>8</v>
      </c>
      <c r="G524" s="3" t="s">
        <v>8</v>
      </c>
      <c r="H524" s="3" t="s">
        <v>9</v>
      </c>
      <c r="I524" s="3" t="s">
        <v>9</v>
      </c>
      <c r="J524" s="3" t="s">
        <v>10</v>
      </c>
      <c r="K524" s="3" t="s">
        <v>10</v>
      </c>
      <c r="L524" s="3" t="s">
        <v>11</v>
      </c>
      <c r="M524" s="3" t="s">
        <v>11</v>
      </c>
      <c r="N524" s="3" t="s">
        <v>12</v>
      </c>
      <c r="O524" s="3" t="s">
        <v>13</v>
      </c>
      <c r="P524" s="3" t="s">
        <v>14</v>
      </c>
      <c r="Q524" s="3" t="s">
        <v>14</v>
      </c>
      <c r="R524" s="3" t="s">
        <v>15</v>
      </c>
      <c r="S524" s="3" t="s">
        <v>16</v>
      </c>
      <c r="T524" s="3" t="s">
        <v>17</v>
      </c>
      <c r="U524" s="3" t="s">
        <v>17</v>
      </c>
      <c r="V524" s="3" t="s">
        <v>18</v>
      </c>
      <c r="W524" s="3" t="s">
        <v>18</v>
      </c>
      <c r="X524" s="3" t="s">
        <v>264</v>
      </c>
      <c r="Y524" s="3" t="s">
        <v>266</v>
      </c>
      <c r="Z524" s="3" t="s">
        <v>266</v>
      </c>
    </row>
    <row r="525" spans="1:26" ht="12.75">
      <c r="A525" s="35">
        <v>1001</v>
      </c>
      <c r="B525" s="26" t="s">
        <v>64</v>
      </c>
      <c r="C525" s="29">
        <v>24517</v>
      </c>
      <c r="D525" s="29">
        <v>24364</v>
      </c>
      <c r="E525" s="51">
        <v>23621</v>
      </c>
      <c r="F525" s="51">
        <v>25759</v>
      </c>
      <c r="G525" s="51">
        <v>23140</v>
      </c>
      <c r="H525" s="51">
        <v>26531</v>
      </c>
      <c r="I525" s="70">
        <v>27452</v>
      </c>
      <c r="J525" s="70">
        <v>27860</v>
      </c>
      <c r="K525" s="70">
        <v>29572</v>
      </c>
      <c r="L525" s="70">
        <v>28976</v>
      </c>
      <c r="M525" s="70">
        <v>27249</v>
      </c>
      <c r="N525" s="70">
        <v>29697</v>
      </c>
      <c r="O525" s="70">
        <v>31497</v>
      </c>
      <c r="P525" s="70">
        <v>30445</v>
      </c>
      <c r="Q525" s="70">
        <v>30389</v>
      </c>
      <c r="R525" s="70">
        <v>32351</v>
      </c>
      <c r="S525" s="70">
        <v>32340</v>
      </c>
      <c r="T525" s="70">
        <v>33645</v>
      </c>
      <c r="U525" s="70">
        <v>34250</v>
      </c>
      <c r="V525" s="70">
        <v>34985</v>
      </c>
      <c r="W525" s="70">
        <v>34985</v>
      </c>
      <c r="X525" s="70">
        <v>34985</v>
      </c>
      <c r="Y525" s="70">
        <f>SUM(X525-V525)</f>
        <v>0</v>
      </c>
      <c r="Z525" s="71">
        <f>SUM(Y525/V525)</f>
        <v>0</v>
      </c>
    </row>
    <row r="526" spans="1:26" ht="12.75">
      <c r="A526" s="35">
        <v>1002</v>
      </c>
      <c r="B526" s="26" t="s">
        <v>65</v>
      </c>
      <c r="C526" s="29">
        <v>5080</v>
      </c>
      <c r="D526" s="29">
        <v>5940</v>
      </c>
      <c r="E526" s="51">
        <v>5069</v>
      </c>
      <c r="F526" s="51">
        <v>6120</v>
      </c>
      <c r="G526" s="51">
        <v>2540</v>
      </c>
      <c r="H526" s="51">
        <v>6304</v>
      </c>
      <c r="I526" s="70">
        <v>5735</v>
      </c>
      <c r="J526" s="70">
        <v>6840</v>
      </c>
      <c r="K526" s="70">
        <v>7886</v>
      </c>
      <c r="L526" s="70">
        <v>7056</v>
      </c>
      <c r="M526" s="70">
        <v>6777</v>
      </c>
      <c r="N526" s="70">
        <v>10050</v>
      </c>
      <c r="O526" s="70">
        <v>9839</v>
      </c>
      <c r="P526" s="70">
        <v>10360</v>
      </c>
      <c r="Q526" s="70">
        <v>6791</v>
      </c>
      <c r="R526" s="70">
        <v>10780</v>
      </c>
      <c r="S526" s="70">
        <v>11171</v>
      </c>
      <c r="T526" s="70">
        <v>11210</v>
      </c>
      <c r="U526" s="70">
        <v>9048</v>
      </c>
      <c r="V526" s="70">
        <v>10067</v>
      </c>
      <c r="W526" s="70">
        <v>10067</v>
      </c>
      <c r="X526" s="70">
        <v>10067</v>
      </c>
      <c r="Y526" s="70">
        <f aca="true" t="shared" si="337" ref="Y526:Y542">SUM(X526-V526)</f>
        <v>0</v>
      </c>
      <c r="Z526" s="71">
        <f aca="true" t="shared" si="338" ref="Z526:Z542">SUM(Y526/V526)</f>
        <v>0</v>
      </c>
    </row>
    <row r="527" spans="1:26" s="8" customFormat="1" ht="12.75">
      <c r="A527" s="35">
        <v>1003</v>
      </c>
      <c r="B527" s="26" t="s">
        <v>163</v>
      </c>
      <c r="C527" s="29">
        <v>0</v>
      </c>
      <c r="D527" s="29">
        <v>268</v>
      </c>
      <c r="E527" s="51">
        <v>25</v>
      </c>
      <c r="F527" s="51">
        <v>276</v>
      </c>
      <c r="G527" s="51">
        <v>-574</v>
      </c>
      <c r="H527" s="51">
        <v>285</v>
      </c>
      <c r="I527" s="70">
        <v>0</v>
      </c>
      <c r="J527" s="70">
        <v>285</v>
      </c>
      <c r="K527" s="70">
        <v>0</v>
      </c>
      <c r="L527" s="70">
        <v>294</v>
      </c>
      <c r="M527" s="70">
        <v>0</v>
      </c>
      <c r="N527" s="70">
        <v>302</v>
      </c>
      <c r="O527" s="70">
        <v>286</v>
      </c>
      <c r="P527" s="70">
        <v>311</v>
      </c>
      <c r="Q527" s="70">
        <v>97</v>
      </c>
      <c r="R527" s="70">
        <v>330</v>
      </c>
      <c r="S527" s="70">
        <v>108</v>
      </c>
      <c r="T527" s="70">
        <v>344</v>
      </c>
      <c r="U527" s="70">
        <v>115</v>
      </c>
      <c r="V527" s="70">
        <v>358</v>
      </c>
      <c r="W527" s="70">
        <v>358</v>
      </c>
      <c r="X527" s="70">
        <v>358</v>
      </c>
      <c r="Y527" s="70">
        <f t="shared" si="337"/>
        <v>0</v>
      </c>
      <c r="Z527" s="71">
        <f t="shared" si="338"/>
        <v>0</v>
      </c>
    </row>
    <row r="528" spans="1:26" ht="12.75">
      <c r="A528" s="35">
        <v>1020</v>
      </c>
      <c r="B528" s="26" t="s">
        <v>67</v>
      </c>
      <c r="C528" s="29">
        <v>2834</v>
      </c>
      <c r="D528" s="29">
        <v>2339</v>
      </c>
      <c r="E528" s="51">
        <v>3377</v>
      </c>
      <c r="F528" s="51">
        <f>SUM(F525:F527)*0.0765</f>
        <v>2459.8575</v>
      </c>
      <c r="G528" s="51">
        <v>1889</v>
      </c>
      <c r="H528" s="51">
        <v>2534</v>
      </c>
      <c r="I528" s="70">
        <v>1744</v>
      </c>
      <c r="J528" s="70">
        <f>SUM(J525:J527)*0.0765</f>
        <v>2676.3525</v>
      </c>
      <c r="K528" s="70">
        <v>2721</v>
      </c>
      <c r="L528" s="70">
        <v>2779</v>
      </c>
      <c r="M528" s="70">
        <v>2852</v>
      </c>
      <c r="N528" s="70">
        <f>SUM(N525:N527)*0.0765</f>
        <v>3063.7485</v>
      </c>
      <c r="O528" s="70">
        <v>3438</v>
      </c>
      <c r="P528" s="70">
        <f>SUM(P525:P527)*0.0765</f>
        <v>3145.374</v>
      </c>
      <c r="Q528" s="70">
        <v>3391</v>
      </c>
      <c r="R528" s="70">
        <f>SUM(R525:R527)*0.0765</f>
        <v>3324.7664999999997</v>
      </c>
      <c r="S528" s="70">
        <v>4177</v>
      </c>
      <c r="T528" s="70">
        <f>SUM(T525:T527)*0.0765</f>
        <v>3457.7235</v>
      </c>
      <c r="U528" s="70">
        <v>3771</v>
      </c>
      <c r="V528" s="70">
        <f>SUM(V525:V527)*0.0765</f>
        <v>3473.865</v>
      </c>
      <c r="W528" s="70">
        <f>SUM(W525:W527)*0.0765</f>
        <v>3473.865</v>
      </c>
      <c r="X528" s="70">
        <f>SUM(X525:X527)*0.0765</f>
        <v>3473.865</v>
      </c>
      <c r="Y528" s="70">
        <f t="shared" si="337"/>
        <v>0</v>
      </c>
      <c r="Z528" s="71">
        <f t="shared" si="338"/>
        <v>0</v>
      </c>
    </row>
    <row r="529" spans="1:26" ht="12.75">
      <c r="A529" s="39"/>
      <c r="B529" s="26" t="s">
        <v>105</v>
      </c>
      <c r="C529" s="31">
        <f aca="true" t="shared" si="339" ref="C529:H529">SUM(C525:C528)</f>
        <v>32431</v>
      </c>
      <c r="D529" s="31">
        <f t="shared" si="339"/>
        <v>32911</v>
      </c>
      <c r="E529" s="59">
        <f t="shared" si="339"/>
        <v>32092</v>
      </c>
      <c r="F529" s="59">
        <f t="shared" si="339"/>
        <v>34614.8575</v>
      </c>
      <c r="G529" s="59">
        <f>SUM(G525:G528)</f>
        <v>26995</v>
      </c>
      <c r="H529" s="59">
        <f t="shared" si="339"/>
        <v>35654</v>
      </c>
      <c r="I529" s="72">
        <f aca="true" t="shared" si="340" ref="I529:Q529">SUM(I525:I528)</f>
        <v>34931</v>
      </c>
      <c r="J529" s="72">
        <f t="shared" si="340"/>
        <v>37661.3525</v>
      </c>
      <c r="K529" s="72">
        <f t="shared" si="340"/>
        <v>40179</v>
      </c>
      <c r="L529" s="72">
        <f t="shared" si="340"/>
        <v>39105</v>
      </c>
      <c r="M529" s="72">
        <f t="shared" si="340"/>
        <v>36878</v>
      </c>
      <c r="N529" s="72">
        <f t="shared" si="340"/>
        <v>43112.7485</v>
      </c>
      <c r="O529" s="72">
        <f t="shared" si="340"/>
        <v>45060</v>
      </c>
      <c r="P529" s="72">
        <f t="shared" si="340"/>
        <v>44261.373999999996</v>
      </c>
      <c r="Q529" s="72">
        <f t="shared" si="340"/>
        <v>40668</v>
      </c>
      <c r="R529" s="72">
        <f aca="true" t="shared" si="341" ref="R529:X529">SUM(R525:R528)</f>
        <v>46785.7665</v>
      </c>
      <c r="S529" s="72">
        <f t="shared" si="341"/>
        <v>47796</v>
      </c>
      <c r="T529" s="72">
        <f t="shared" si="341"/>
        <v>48656.7235</v>
      </c>
      <c r="U529" s="72">
        <f t="shared" si="341"/>
        <v>47184</v>
      </c>
      <c r="V529" s="72">
        <f t="shared" si="341"/>
        <v>48883.865</v>
      </c>
      <c r="W529" s="72">
        <f t="shared" si="341"/>
        <v>48883.865</v>
      </c>
      <c r="X529" s="72">
        <f t="shared" si="341"/>
        <v>48883.865</v>
      </c>
      <c r="Y529" s="72">
        <f t="shared" si="337"/>
        <v>0</v>
      </c>
      <c r="Z529" s="73">
        <f t="shared" si="338"/>
        <v>0</v>
      </c>
    </row>
    <row r="530" spans="1:26" ht="12.75">
      <c r="A530" s="35">
        <v>2010</v>
      </c>
      <c r="B530" s="26" t="s">
        <v>78</v>
      </c>
      <c r="C530" s="29">
        <v>24423</v>
      </c>
      <c r="D530" s="29">
        <v>25000</v>
      </c>
      <c r="E530" s="29">
        <v>26966</v>
      </c>
      <c r="F530" s="29">
        <v>25000</v>
      </c>
      <c r="G530" s="29">
        <v>29056</v>
      </c>
      <c r="H530" s="29">
        <v>28500</v>
      </c>
      <c r="I530" s="70">
        <v>26772</v>
      </c>
      <c r="J530" s="70">
        <v>30900</v>
      </c>
      <c r="K530" s="70">
        <v>30445</v>
      </c>
      <c r="L530" s="70">
        <v>30900</v>
      </c>
      <c r="M530" s="70">
        <v>19011</v>
      </c>
      <c r="N530" s="70">
        <v>30900</v>
      </c>
      <c r="O530" s="70">
        <v>30898</v>
      </c>
      <c r="P530" s="70">
        <v>32000</v>
      </c>
      <c r="Q530" s="70">
        <v>31478</v>
      </c>
      <c r="R530" s="70">
        <v>35000</v>
      </c>
      <c r="S530" s="70">
        <v>31862</v>
      </c>
      <c r="T530" s="70">
        <v>32000</v>
      </c>
      <c r="U530" s="70">
        <v>25065</v>
      </c>
      <c r="V530" s="70">
        <v>26000</v>
      </c>
      <c r="W530" s="70">
        <v>26000</v>
      </c>
      <c r="X530" s="70">
        <v>26000</v>
      </c>
      <c r="Y530" s="70">
        <f t="shared" si="337"/>
        <v>0</v>
      </c>
      <c r="Z530" s="71">
        <f t="shared" si="338"/>
        <v>0</v>
      </c>
    </row>
    <row r="531" spans="1:26" ht="12.75">
      <c r="A531" s="35">
        <v>2022</v>
      </c>
      <c r="B531" s="26" t="s">
        <v>83</v>
      </c>
      <c r="C531" s="29">
        <v>163</v>
      </c>
      <c r="D531" s="29">
        <v>250</v>
      </c>
      <c r="E531" s="29">
        <v>240</v>
      </c>
      <c r="F531" s="29">
        <v>250</v>
      </c>
      <c r="G531" s="29">
        <v>394</v>
      </c>
      <c r="H531" s="29">
        <v>250</v>
      </c>
      <c r="I531" s="70">
        <v>210</v>
      </c>
      <c r="J531" s="70">
        <v>300</v>
      </c>
      <c r="K531" s="70">
        <v>230</v>
      </c>
      <c r="L531" s="70">
        <v>325</v>
      </c>
      <c r="M531" s="70">
        <v>329</v>
      </c>
      <c r="N531" s="70">
        <v>325</v>
      </c>
      <c r="O531" s="70">
        <v>267</v>
      </c>
      <c r="P531" s="70">
        <v>405</v>
      </c>
      <c r="Q531" s="70">
        <v>305</v>
      </c>
      <c r="R531" s="70">
        <v>405</v>
      </c>
      <c r="S531" s="70">
        <v>443</v>
      </c>
      <c r="T531" s="70">
        <v>465</v>
      </c>
      <c r="U531" s="70">
        <v>465</v>
      </c>
      <c r="V531" s="70">
        <v>465</v>
      </c>
      <c r="W531" s="70">
        <v>465</v>
      </c>
      <c r="X531" s="70">
        <v>465</v>
      </c>
      <c r="Y531" s="70">
        <f t="shared" si="337"/>
        <v>0</v>
      </c>
      <c r="Z531" s="71">
        <f t="shared" si="338"/>
        <v>0</v>
      </c>
    </row>
    <row r="532" spans="1:26" ht="12.75">
      <c r="A532" s="35">
        <v>2032</v>
      </c>
      <c r="B532" s="26" t="s">
        <v>84</v>
      </c>
      <c r="C532" s="29">
        <v>1727</v>
      </c>
      <c r="D532" s="29">
        <v>1000</v>
      </c>
      <c r="E532" s="29">
        <v>1440</v>
      </c>
      <c r="F532" s="29">
        <v>1000</v>
      </c>
      <c r="G532" s="29">
        <v>1223</v>
      </c>
      <c r="H532" s="29">
        <v>1500</v>
      </c>
      <c r="I532" s="70">
        <v>2790</v>
      </c>
      <c r="J532" s="70">
        <v>1750</v>
      </c>
      <c r="K532" s="70">
        <v>2336</v>
      </c>
      <c r="L532" s="70">
        <v>1850</v>
      </c>
      <c r="M532" s="70">
        <v>1015</v>
      </c>
      <c r="N532" s="70">
        <v>2000</v>
      </c>
      <c r="O532" s="70">
        <v>1950</v>
      </c>
      <c r="P532" s="70">
        <v>2075</v>
      </c>
      <c r="Q532" s="70">
        <v>2078</v>
      </c>
      <c r="R532" s="70">
        <v>2150</v>
      </c>
      <c r="S532" s="70">
        <v>1513</v>
      </c>
      <c r="T532" s="70">
        <v>2200</v>
      </c>
      <c r="U532" s="70">
        <v>3002</v>
      </c>
      <c r="V532" s="70">
        <v>2200</v>
      </c>
      <c r="W532" s="70">
        <v>2700</v>
      </c>
      <c r="X532" s="70">
        <v>2200</v>
      </c>
      <c r="Y532" s="70">
        <f t="shared" si="337"/>
        <v>0</v>
      </c>
      <c r="Z532" s="71">
        <f t="shared" si="338"/>
        <v>0</v>
      </c>
    </row>
    <row r="533" spans="1:26" ht="12.75">
      <c r="A533" s="35">
        <v>2038</v>
      </c>
      <c r="B533" s="26" t="s">
        <v>247</v>
      </c>
      <c r="C533" s="29">
        <v>7567</v>
      </c>
      <c r="D533" s="29">
        <v>11350</v>
      </c>
      <c r="E533" s="29">
        <v>11350</v>
      </c>
      <c r="F533" s="29">
        <v>11350</v>
      </c>
      <c r="G533" s="29">
        <v>11150</v>
      </c>
      <c r="H533" s="29">
        <v>11350</v>
      </c>
      <c r="I533" s="70">
        <v>8850</v>
      </c>
      <c r="J533" s="70">
        <v>14850</v>
      </c>
      <c r="K533" s="70">
        <v>14850</v>
      </c>
      <c r="L533" s="70">
        <v>19350</v>
      </c>
      <c r="M533" s="70">
        <v>20079</v>
      </c>
      <c r="N533" s="70">
        <v>19350</v>
      </c>
      <c r="O533" s="70">
        <v>21285</v>
      </c>
      <c r="P533" s="70">
        <v>23415</v>
      </c>
      <c r="Q533" s="70">
        <v>28000</v>
      </c>
      <c r="R533" s="70">
        <v>37500</v>
      </c>
      <c r="S533" s="70">
        <v>37500</v>
      </c>
      <c r="T533" s="70">
        <v>43500</v>
      </c>
      <c r="U533" s="70">
        <v>43500</v>
      </c>
      <c r="V533" s="70">
        <v>43500</v>
      </c>
      <c r="W533" s="70">
        <v>43500</v>
      </c>
      <c r="X533" s="70">
        <v>43500</v>
      </c>
      <c r="Y533" s="70">
        <f t="shared" si="337"/>
        <v>0</v>
      </c>
      <c r="Z533" s="71">
        <f t="shared" si="338"/>
        <v>0</v>
      </c>
    </row>
    <row r="534" spans="1:26" ht="12.75">
      <c r="A534" s="35">
        <v>2048</v>
      </c>
      <c r="B534" s="26" t="s">
        <v>248</v>
      </c>
      <c r="C534" s="29"/>
      <c r="D534" s="29"/>
      <c r="E534" s="29"/>
      <c r="F534" s="29"/>
      <c r="G534" s="29"/>
      <c r="H534" s="29"/>
      <c r="I534" s="70"/>
      <c r="J534" s="70"/>
      <c r="K534" s="70"/>
      <c r="L534" s="70"/>
      <c r="M534" s="70"/>
      <c r="N534" s="70"/>
      <c r="O534" s="70"/>
      <c r="P534" s="70"/>
      <c r="Q534" s="70"/>
      <c r="R534" s="70">
        <v>7000</v>
      </c>
      <c r="S534" s="70">
        <v>7000</v>
      </c>
      <c r="T534" s="70">
        <v>7000</v>
      </c>
      <c r="U534" s="70">
        <v>7000</v>
      </c>
      <c r="V534" s="70">
        <v>7000</v>
      </c>
      <c r="W534" s="70">
        <v>7000</v>
      </c>
      <c r="X534" s="70">
        <v>7000</v>
      </c>
      <c r="Y534" s="70">
        <f t="shared" si="337"/>
        <v>0</v>
      </c>
      <c r="Z534" s="71">
        <f t="shared" si="338"/>
        <v>0</v>
      </c>
    </row>
    <row r="535" spans="1:26" ht="12.75">
      <c r="A535" s="35">
        <v>3002</v>
      </c>
      <c r="B535" s="26" t="s">
        <v>170</v>
      </c>
      <c r="C535" s="29">
        <v>1044</v>
      </c>
      <c r="D535" s="29">
        <v>930</v>
      </c>
      <c r="E535" s="29">
        <v>930</v>
      </c>
      <c r="F535" s="29">
        <v>930</v>
      </c>
      <c r="G535" s="29">
        <v>1299</v>
      </c>
      <c r="H535" s="29">
        <v>930</v>
      </c>
      <c r="I535" s="70">
        <v>775</v>
      </c>
      <c r="J535" s="70">
        <v>930</v>
      </c>
      <c r="K535" s="70">
        <v>1071</v>
      </c>
      <c r="L535" s="70">
        <v>1300</v>
      </c>
      <c r="M535" s="70">
        <v>2486</v>
      </c>
      <c r="N535" s="70">
        <v>2012</v>
      </c>
      <c r="O535" s="70">
        <v>2342</v>
      </c>
      <c r="P535" s="70">
        <v>2310</v>
      </c>
      <c r="Q535" s="70">
        <v>3129</v>
      </c>
      <c r="R535" s="70">
        <v>2400</v>
      </c>
      <c r="S535" s="70">
        <v>2777</v>
      </c>
      <c r="T535" s="70">
        <v>3145</v>
      </c>
      <c r="U535" s="70">
        <v>3009</v>
      </c>
      <c r="V535" s="70">
        <v>2107</v>
      </c>
      <c r="W535" s="70">
        <v>2107</v>
      </c>
      <c r="X535" s="70">
        <v>2425</v>
      </c>
      <c r="Y535" s="70">
        <f t="shared" si="337"/>
        <v>318</v>
      </c>
      <c r="Z535" s="71">
        <f t="shared" si="338"/>
        <v>0.15092548647365922</v>
      </c>
    </row>
    <row r="536" spans="1:26" ht="12.75">
      <c r="A536" s="35">
        <v>3005</v>
      </c>
      <c r="B536" s="26" t="s">
        <v>171</v>
      </c>
      <c r="C536" s="29">
        <v>473</v>
      </c>
      <c r="D536" s="29">
        <v>500</v>
      </c>
      <c r="E536" s="29">
        <v>497</v>
      </c>
      <c r="F536" s="29">
        <v>500</v>
      </c>
      <c r="G536" s="29">
        <v>407</v>
      </c>
      <c r="H536" s="29">
        <v>3000</v>
      </c>
      <c r="I536" s="70">
        <v>2999</v>
      </c>
      <c r="J536" s="70">
        <v>1500</v>
      </c>
      <c r="K536" s="70">
        <v>1403</v>
      </c>
      <c r="L536" s="70">
        <v>1500</v>
      </c>
      <c r="M536" s="70">
        <v>1375</v>
      </c>
      <c r="N536" s="70">
        <v>1500</v>
      </c>
      <c r="O536" s="70">
        <v>1909</v>
      </c>
      <c r="P536" s="70">
        <v>1500</v>
      </c>
      <c r="Q536" s="70">
        <v>1461</v>
      </c>
      <c r="R536" s="70">
        <v>1500</v>
      </c>
      <c r="S536" s="70">
        <v>1477</v>
      </c>
      <c r="T536" s="70">
        <v>1500</v>
      </c>
      <c r="U536" s="70">
        <v>1329</v>
      </c>
      <c r="V536" s="70">
        <v>1100</v>
      </c>
      <c r="W536" s="70">
        <v>1100</v>
      </c>
      <c r="X536" s="70">
        <v>1100</v>
      </c>
      <c r="Y536" s="70">
        <f t="shared" si="337"/>
        <v>0</v>
      </c>
      <c r="Z536" s="71">
        <f t="shared" si="338"/>
        <v>0</v>
      </c>
    </row>
    <row r="537" spans="1:26" ht="12.75">
      <c r="A537" s="35">
        <v>3006</v>
      </c>
      <c r="B537" s="26" t="s">
        <v>120</v>
      </c>
      <c r="C537" s="29">
        <v>93</v>
      </c>
      <c r="D537" s="29">
        <v>100</v>
      </c>
      <c r="E537" s="29">
        <v>131</v>
      </c>
      <c r="F537" s="29">
        <v>100</v>
      </c>
      <c r="G537" s="29">
        <v>61</v>
      </c>
      <c r="H537" s="29">
        <v>100</v>
      </c>
      <c r="I537" s="70">
        <v>101</v>
      </c>
      <c r="J537" s="70">
        <v>100</v>
      </c>
      <c r="K537" s="70">
        <v>55</v>
      </c>
      <c r="L537" s="70">
        <v>100</v>
      </c>
      <c r="M537" s="70">
        <v>144</v>
      </c>
      <c r="N537" s="70">
        <v>100</v>
      </c>
      <c r="O537" s="70">
        <v>58</v>
      </c>
      <c r="P537" s="70">
        <v>100</v>
      </c>
      <c r="Q537" s="70">
        <v>143</v>
      </c>
      <c r="R537" s="70">
        <v>150</v>
      </c>
      <c r="S537" s="70">
        <v>147</v>
      </c>
      <c r="T537" s="70">
        <v>150</v>
      </c>
      <c r="U537" s="70">
        <v>153</v>
      </c>
      <c r="V537" s="70">
        <v>150</v>
      </c>
      <c r="W537" s="70">
        <v>150</v>
      </c>
      <c r="X537" s="70">
        <v>150</v>
      </c>
      <c r="Y537" s="70">
        <f t="shared" si="337"/>
        <v>0</v>
      </c>
      <c r="Z537" s="71">
        <f t="shared" si="338"/>
        <v>0</v>
      </c>
    </row>
    <row r="538" spans="1:26" ht="12.75">
      <c r="A538" s="35">
        <v>3038</v>
      </c>
      <c r="B538" s="26" t="s">
        <v>249</v>
      </c>
      <c r="C538" s="29"/>
      <c r="D538" s="29"/>
      <c r="E538" s="29"/>
      <c r="F538" s="29"/>
      <c r="G538" s="29">
        <v>0</v>
      </c>
      <c r="H538" s="29">
        <v>1000</v>
      </c>
      <c r="I538" s="70">
        <v>1978</v>
      </c>
      <c r="J538" s="70">
        <v>1500</v>
      </c>
      <c r="K538" s="70">
        <v>1549</v>
      </c>
      <c r="L538" s="70">
        <v>1700</v>
      </c>
      <c r="M538" s="70">
        <v>1431</v>
      </c>
      <c r="N538" s="70">
        <v>1700</v>
      </c>
      <c r="O538" s="70">
        <v>1421</v>
      </c>
      <c r="P538" s="70">
        <v>1700</v>
      </c>
      <c r="Q538" s="70">
        <v>1439</v>
      </c>
      <c r="R538" s="70">
        <v>1700</v>
      </c>
      <c r="S538" s="70">
        <v>1841</v>
      </c>
      <c r="T538" s="70">
        <v>1700</v>
      </c>
      <c r="U538" s="70">
        <v>721</v>
      </c>
      <c r="V538" s="70">
        <v>1000</v>
      </c>
      <c r="W538" s="70">
        <v>900</v>
      </c>
      <c r="X538" s="70">
        <v>1000</v>
      </c>
      <c r="Y538" s="70">
        <f t="shared" si="337"/>
        <v>0</v>
      </c>
      <c r="Z538" s="71">
        <f t="shared" si="338"/>
        <v>0</v>
      </c>
    </row>
    <row r="539" spans="1:26" s="8" customFormat="1" ht="12.75">
      <c r="A539" s="35">
        <v>3039</v>
      </c>
      <c r="B539" s="26" t="s">
        <v>97</v>
      </c>
      <c r="C539" s="29">
        <v>3115</v>
      </c>
      <c r="D539" s="29">
        <v>2500</v>
      </c>
      <c r="E539" s="29">
        <v>3108</v>
      </c>
      <c r="F539" s="29">
        <v>3000</v>
      </c>
      <c r="G539" s="29">
        <v>4918</v>
      </c>
      <c r="H539" s="29">
        <v>3000</v>
      </c>
      <c r="I539" s="70">
        <v>4727</v>
      </c>
      <c r="J539" s="70">
        <v>3250</v>
      </c>
      <c r="K539" s="70">
        <v>3305</v>
      </c>
      <c r="L539" s="70">
        <v>3500</v>
      </c>
      <c r="M539" s="70">
        <v>4658</v>
      </c>
      <c r="N539" s="70">
        <v>3700</v>
      </c>
      <c r="O539" s="70">
        <v>3749</v>
      </c>
      <c r="P539" s="70">
        <v>3700</v>
      </c>
      <c r="Q539" s="70">
        <v>3458</v>
      </c>
      <c r="R539" s="70">
        <v>4500</v>
      </c>
      <c r="S539" s="70">
        <v>5670</v>
      </c>
      <c r="T539" s="70">
        <v>5720</v>
      </c>
      <c r="U539" s="70">
        <v>6828</v>
      </c>
      <c r="V539" s="70">
        <v>8100</v>
      </c>
      <c r="W539" s="70">
        <v>8100</v>
      </c>
      <c r="X539" s="70">
        <v>9900</v>
      </c>
      <c r="Y539" s="70">
        <f t="shared" si="337"/>
        <v>1800</v>
      </c>
      <c r="Z539" s="71">
        <f t="shared" si="338"/>
        <v>0.2222222222222222</v>
      </c>
    </row>
    <row r="540" spans="1:26" s="8" customFormat="1" ht="12.75">
      <c r="A540" s="35">
        <v>3040</v>
      </c>
      <c r="B540" s="26" t="s">
        <v>201</v>
      </c>
      <c r="C540" s="29">
        <v>178</v>
      </c>
      <c r="D540" s="29">
        <v>220</v>
      </c>
      <c r="E540" s="29">
        <v>292</v>
      </c>
      <c r="F540" s="29">
        <v>220</v>
      </c>
      <c r="G540" s="29">
        <v>40</v>
      </c>
      <c r="H540" s="29">
        <v>220</v>
      </c>
      <c r="I540" s="70">
        <v>126</v>
      </c>
      <c r="J540" s="70">
        <v>220</v>
      </c>
      <c r="K540" s="70">
        <v>220</v>
      </c>
      <c r="L540" s="70">
        <v>250</v>
      </c>
      <c r="M540" s="70">
        <v>0</v>
      </c>
      <c r="N540" s="70">
        <v>391</v>
      </c>
      <c r="O540" s="70">
        <v>710</v>
      </c>
      <c r="P540" s="70">
        <v>640</v>
      </c>
      <c r="Q540" s="70">
        <v>409</v>
      </c>
      <c r="R540" s="70">
        <v>675</v>
      </c>
      <c r="S540" s="70">
        <v>868</v>
      </c>
      <c r="T540" s="70">
        <v>960</v>
      </c>
      <c r="U540" s="70">
        <v>968</v>
      </c>
      <c r="V540" s="70">
        <v>673</v>
      </c>
      <c r="W540" s="70">
        <v>673</v>
      </c>
      <c r="X540" s="70">
        <v>800</v>
      </c>
      <c r="Y540" s="70">
        <f t="shared" si="337"/>
        <v>127</v>
      </c>
      <c r="Z540" s="71">
        <f t="shared" si="338"/>
        <v>0.1887072808320951</v>
      </c>
    </row>
    <row r="541" spans="1:26" ht="12.75">
      <c r="A541" s="39"/>
      <c r="B541" s="26" t="s">
        <v>113</v>
      </c>
      <c r="C541" s="31">
        <f aca="true" t="shared" si="342" ref="C541:H541">SUM(C530:C540)</f>
        <v>38783</v>
      </c>
      <c r="D541" s="31">
        <f t="shared" si="342"/>
        <v>41850</v>
      </c>
      <c r="E541" s="31">
        <f t="shared" si="342"/>
        <v>44954</v>
      </c>
      <c r="F541" s="31">
        <f t="shared" si="342"/>
        <v>42350</v>
      </c>
      <c r="G541" s="31">
        <f>SUM(G530:G540)</f>
        <v>48548</v>
      </c>
      <c r="H541" s="31">
        <f t="shared" si="342"/>
        <v>49850</v>
      </c>
      <c r="I541" s="72">
        <f aca="true" t="shared" si="343" ref="I541:O541">SUM(I530:I540)</f>
        <v>49328</v>
      </c>
      <c r="J541" s="72">
        <f t="shared" si="343"/>
        <v>55300</v>
      </c>
      <c r="K541" s="72">
        <f t="shared" si="343"/>
        <v>55464</v>
      </c>
      <c r="L541" s="72">
        <f t="shared" si="343"/>
        <v>60775</v>
      </c>
      <c r="M541" s="72">
        <f t="shared" si="343"/>
        <v>50528</v>
      </c>
      <c r="N541" s="72">
        <f t="shared" si="343"/>
        <v>61978</v>
      </c>
      <c r="O541" s="72">
        <f t="shared" si="343"/>
        <v>64589</v>
      </c>
      <c r="P541" s="72">
        <f aca="true" t="shared" si="344" ref="P541:V541">SUM(P530:P540)</f>
        <v>67845</v>
      </c>
      <c r="Q541" s="72">
        <f t="shared" si="344"/>
        <v>71900</v>
      </c>
      <c r="R541" s="72">
        <f t="shared" si="344"/>
        <v>92980</v>
      </c>
      <c r="S541" s="72">
        <f t="shared" si="344"/>
        <v>91098</v>
      </c>
      <c r="T541" s="72">
        <f t="shared" si="344"/>
        <v>98340</v>
      </c>
      <c r="U541" s="72">
        <f t="shared" si="344"/>
        <v>92040</v>
      </c>
      <c r="V541" s="72">
        <f t="shared" si="344"/>
        <v>92295</v>
      </c>
      <c r="W541" s="72">
        <f>SUM(W530:W540)</f>
        <v>92695</v>
      </c>
      <c r="X541" s="72">
        <f>SUM(X530:X540)</f>
        <v>94540</v>
      </c>
      <c r="Y541" s="72">
        <f t="shared" si="337"/>
        <v>2245</v>
      </c>
      <c r="Z541" s="73">
        <f t="shared" si="338"/>
        <v>0.024324177907795654</v>
      </c>
    </row>
    <row r="542" spans="1:26" ht="12.75">
      <c r="A542" s="39">
        <v>641</v>
      </c>
      <c r="B542" s="26" t="s">
        <v>55</v>
      </c>
      <c r="C542" s="31">
        <f aca="true" t="shared" si="345" ref="C542:I542">SUM(C529+C541)</f>
        <v>71214</v>
      </c>
      <c r="D542" s="31">
        <f t="shared" si="345"/>
        <v>74761</v>
      </c>
      <c r="E542" s="31">
        <f t="shared" si="345"/>
        <v>77046</v>
      </c>
      <c r="F542" s="31">
        <f t="shared" si="345"/>
        <v>76964.8575</v>
      </c>
      <c r="G542" s="31">
        <f t="shared" si="345"/>
        <v>75543</v>
      </c>
      <c r="H542" s="31">
        <f t="shared" si="345"/>
        <v>85504</v>
      </c>
      <c r="I542" s="31">
        <f t="shared" si="345"/>
        <v>84259</v>
      </c>
      <c r="J542" s="72">
        <f aca="true" t="shared" si="346" ref="J542:R542">SUM(J541+J529)</f>
        <v>92961.35250000001</v>
      </c>
      <c r="K542" s="72">
        <f t="shared" si="346"/>
        <v>95643</v>
      </c>
      <c r="L542" s="72">
        <f t="shared" si="346"/>
        <v>99880</v>
      </c>
      <c r="M542" s="72">
        <f t="shared" si="346"/>
        <v>87406</v>
      </c>
      <c r="N542" s="72">
        <f t="shared" si="346"/>
        <v>105090.7485</v>
      </c>
      <c r="O542" s="72">
        <f t="shared" si="346"/>
        <v>109649</v>
      </c>
      <c r="P542" s="72">
        <f t="shared" si="346"/>
        <v>112106.374</v>
      </c>
      <c r="Q542" s="72">
        <f t="shared" si="346"/>
        <v>112568</v>
      </c>
      <c r="R542" s="72">
        <f t="shared" si="346"/>
        <v>139765.7665</v>
      </c>
      <c r="S542" s="72">
        <f aca="true" t="shared" si="347" ref="S542:X542">SUM(S541+S529)</f>
        <v>138894</v>
      </c>
      <c r="T542" s="72">
        <f t="shared" si="347"/>
        <v>146996.7235</v>
      </c>
      <c r="U542" s="72">
        <f t="shared" si="347"/>
        <v>139224</v>
      </c>
      <c r="V542" s="72">
        <f t="shared" si="347"/>
        <v>141178.865</v>
      </c>
      <c r="W542" s="72">
        <f t="shared" si="347"/>
        <v>141578.865</v>
      </c>
      <c r="X542" s="72">
        <f t="shared" si="347"/>
        <v>143423.865</v>
      </c>
      <c r="Y542" s="72">
        <f t="shared" si="337"/>
        <v>2245</v>
      </c>
      <c r="Z542" s="73">
        <f t="shared" si="338"/>
        <v>0.01590181363194838</v>
      </c>
    </row>
    <row r="543" spans="1:26" ht="12.75">
      <c r="A543" s="1">
        <v>645</v>
      </c>
      <c r="B543" s="2" t="s">
        <v>56</v>
      </c>
      <c r="C543" s="1" t="s">
        <v>1</v>
      </c>
      <c r="D543" s="3" t="s">
        <v>2</v>
      </c>
      <c r="E543" s="3" t="s">
        <v>1</v>
      </c>
      <c r="F543" s="3" t="s">
        <v>2</v>
      </c>
      <c r="G543" s="3" t="s">
        <v>1</v>
      </c>
      <c r="H543" s="3" t="s">
        <v>2</v>
      </c>
      <c r="I543" s="3" t="s">
        <v>1</v>
      </c>
      <c r="J543" s="3" t="s">
        <v>2</v>
      </c>
      <c r="K543" s="3" t="s">
        <v>1</v>
      </c>
      <c r="L543" s="3" t="s">
        <v>2</v>
      </c>
      <c r="M543" s="3" t="s">
        <v>1</v>
      </c>
      <c r="N543" s="3" t="s">
        <v>2</v>
      </c>
      <c r="O543" s="3" t="s">
        <v>1</v>
      </c>
      <c r="P543" s="3" t="s">
        <v>2</v>
      </c>
      <c r="Q543" s="3" t="s">
        <v>3</v>
      </c>
      <c r="R543" s="3" t="s">
        <v>2</v>
      </c>
      <c r="S543" s="3" t="s">
        <v>1</v>
      </c>
      <c r="T543" s="3" t="s">
        <v>2</v>
      </c>
      <c r="U543" s="3" t="s">
        <v>3</v>
      </c>
      <c r="V543" s="3" t="s">
        <v>2</v>
      </c>
      <c r="W543" s="3" t="s">
        <v>267</v>
      </c>
      <c r="X543" s="3" t="s">
        <v>2</v>
      </c>
      <c r="Y543" s="3" t="s">
        <v>4</v>
      </c>
      <c r="Z543" s="3" t="s">
        <v>5</v>
      </c>
    </row>
    <row r="544" spans="1:26" ht="12.75">
      <c r="A544" s="1"/>
      <c r="B544" s="2"/>
      <c r="C544" s="1" t="s">
        <v>6</v>
      </c>
      <c r="D544" s="3" t="s">
        <v>7</v>
      </c>
      <c r="E544" s="3" t="s">
        <v>7</v>
      </c>
      <c r="F544" s="3" t="s">
        <v>8</v>
      </c>
      <c r="G544" s="3" t="s">
        <v>8</v>
      </c>
      <c r="H544" s="3" t="s">
        <v>9</v>
      </c>
      <c r="I544" s="3" t="s">
        <v>9</v>
      </c>
      <c r="J544" s="3" t="s">
        <v>10</v>
      </c>
      <c r="K544" s="3" t="s">
        <v>10</v>
      </c>
      <c r="L544" s="3" t="s">
        <v>11</v>
      </c>
      <c r="M544" s="3" t="s">
        <v>11</v>
      </c>
      <c r="N544" s="3" t="s">
        <v>12</v>
      </c>
      <c r="O544" s="3" t="s">
        <v>13</v>
      </c>
      <c r="P544" s="3" t="s">
        <v>14</v>
      </c>
      <c r="Q544" s="3" t="s">
        <v>14</v>
      </c>
      <c r="R544" s="3" t="s">
        <v>15</v>
      </c>
      <c r="S544" s="3" t="s">
        <v>16</v>
      </c>
      <c r="T544" s="3" t="s">
        <v>17</v>
      </c>
      <c r="U544" s="3" t="s">
        <v>17</v>
      </c>
      <c r="V544" s="3" t="s">
        <v>18</v>
      </c>
      <c r="W544" s="3" t="s">
        <v>18</v>
      </c>
      <c r="X544" s="3" t="s">
        <v>264</v>
      </c>
      <c r="Y544" s="3" t="s">
        <v>266</v>
      </c>
      <c r="Z544" s="3" t="s">
        <v>266</v>
      </c>
    </row>
    <row r="545" spans="1:26" ht="12.75">
      <c r="A545" s="35">
        <v>1001</v>
      </c>
      <c r="B545" s="26" t="s">
        <v>64</v>
      </c>
      <c r="C545" s="29">
        <v>39988</v>
      </c>
      <c r="D545" s="29">
        <v>35195</v>
      </c>
      <c r="E545" s="51">
        <v>31581</v>
      </c>
      <c r="F545" s="51">
        <v>37205</v>
      </c>
      <c r="G545" s="51">
        <v>41102</v>
      </c>
      <c r="H545" s="51">
        <v>38325</v>
      </c>
      <c r="I545" s="61">
        <v>38477</v>
      </c>
      <c r="J545" s="61">
        <v>42018</v>
      </c>
      <c r="K545" s="61">
        <v>41743</v>
      </c>
      <c r="L545" s="61">
        <v>43261</v>
      </c>
      <c r="M545" s="61">
        <v>43566</v>
      </c>
      <c r="N545" s="61">
        <v>44335</v>
      </c>
      <c r="O545" s="61">
        <v>45486</v>
      </c>
      <c r="P545" s="61">
        <v>45445</v>
      </c>
      <c r="Q545" s="61">
        <v>44668</v>
      </c>
      <c r="R545" s="61">
        <v>46207</v>
      </c>
      <c r="S545" s="61">
        <v>46205</v>
      </c>
      <c r="T545" s="61">
        <v>48055</v>
      </c>
      <c r="U545" s="61">
        <v>46729</v>
      </c>
      <c r="V545" s="61">
        <v>50177</v>
      </c>
      <c r="W545" s="61">
        <v>50177</v>
      </c>
      <c r="X545" s="61">
        <v>50177</v>
      </c>
      <c r="Y545" s="60">
        <f>SUM(X545-V545)</f>
        <v>0</v>
      </c>
      <c r="Z545" s="30">
        <f>SUM(Y545/V545)</f>
        <v>0</v>
      </c>
    </row>
    <row r="546" spans="1:26" ht="12.75">
      <c r="A546" s="35">
        <v>1002</v>
      </c>
      <c r="B546" s="26" t="s">
        <v>65</v>
      </c>
      <c r="C546" s="29">
        <v>19910</v>
      </c>
      <c r="D546" s="29">
        <v>26520</v>
      </c>
      <c r="E546" s="51">
        <v>28558</v>
      </c>
      <c r="F546" s="51">
        <v>27318</v>
      </c>
      <c r="G546" s="51">
        <v>24368</v>
      </c>
      <c r="H546" s="51">
        <v>28140</v>
      </c>
      <c r="I546" s="61">
        <v>19284</v>
      </c>
      <c r="J546" s="61">
        <v>29608</v>
      </c>
      <c r="K546" s="61">
        <v>23267</v>
      </c>
      <c r="L546" s="61">
        <v>30688</v>
      </c>
      <c r="M546" s="61">
        <v>26158</v>
      </c>
      <c r="N546" s="61">
        <v>34346</v>
      </c>
      <c r="O546" s="61">
        <v>31691</v>
      </c>
      <c r="P546" s="61">
        <v>37252</v>
      </c>
      <c r="Q546" s="61">
        <v>32394</v>
      </c>
      <c r="R546" s="61">
        <v>36833</v>
      </c>
      <c r="S546" s="61">
        <v>26405</v>
      </c>
      <c r="T546" s="61">
        <v>38461</v>
      </c>
      <c r="U546" s="61">
        <v>33802</v>
      </c>
      <c r="V546" s="61">
        <v>39094</v>
      </c>
      <c r="W546" s="61">
        <v>39094</v>
      </c>
      <c r="X546" s="61">
        <v>39094</v>
      </c>
      <c r="Y546" s="60">
        <f aca="true" t="shared" si="348" ref="Y546:Y567">SUM(X546-V546)</f>
        <v>0</v>
      </c>
      <c r="Z546" s="30">
        <f aca="true" t="shared" si="349" ref="Z546:Z567">SUM(Y546/V546)</f>
        <v>0</v>
      </c>
    </row>
    <row r="547" spans="1:26" s="8" customFormat="1" ht="12.75">
      <c r="A547" s="35">
        <v>1003</v>
      </c>
      <c r="B547" s="26" t="s">
        <v>163</v>
      </c>
      <c r="C547" s="29">
        <v>157</v>
      </c>
      <c r="D547" s="29">
        <v>180</v>
      </c>
      <c r="E547" s="51"/>
      <c r="F547" s="51">
        <v>180</v>
      </c>
      <c r="G547" s="51">
        <v>121</v>
      </c>
      <c r="H547" s="51">
        <v>185</v>
      </c>
      <c r="I547" s="61">
        <v>7</v>
      </c>
      <c r="J547" s="61">
        <v>190</v>
      </c>
      <c r="K547" s="61">
        <v>312</v>
      </c>
      <c r="L547" s="61">
        <v>225</v>
      </c>
      <c r="M547" s="61">
        <v>254</v>
      </c>
      <c r="N547" s="61">
        <v>230</v>
      </c>
      <c r="O547" s="61">
        <v>220</v>
      </c>
      <c r="P547" s="61">
        <v>237</v>
      </c>
      <c r="Q547" s="61">
        <v>136</v>
      </c>
      <c r="R547" s="61">
        <v>247</v>
      </c>
      <c r="S547" s="61">
        <v>261</v>
      </c>
      <c r="T547" s="61">
        <v>257</v>
      </c>
      <c r="U547" s="61">
        <v>179</v>
      </c>
      <c r="V547" s="61">
        <v>267</v>
      </c>
      <c r="W547" s="61">
        <v>267</v>
      </c>
      <c r="X547" s="61">
        <v>267</v>
      </c>
      <c r="Y547" s="60">
        <f t="shared" si="348"/>
        <v>0</v>
      </c>
      <c r="Z547" s="30">
        <f t="shared" si="349"/>
        <v>0</v>
      </c>
    </row>
    <row r="548" spans="1:26" ht="12.75">
      <c r="A548" s="35">
        <v>1020</v>
      </c>
      <c r="B548" s="26" t="s">
        <v>67</v>
      </c>
      <c r="C548" s="29">
        <v>3852</v>
      </c>
      <c r="D548" s="29">
        <v>4735</v>
      </c>
      <c r="E548" s="51">
        <v>5378</v>
      </c>
      <c r="F548" s="51">
        <v>4950</v>
      </c>
      <c r="G548" s="51">
        <v>5811</v>
      </c>
      <c r="H548" s="51">
        <v>5099</v>
      </c>
      <c r="I548" s="61">
        <v>5072</v>
      </c>
      <c r="J548" s="61">
        <f>SUM(J545:J547)*0.0765</f>
        <v>5493.924</v>
      </c>
      <c r="K548" s="61">
        <v>5818</v>
      </c>
      <c r="L548" s="61">
        <v>5674</v>
      </c>
      <c r="M548" s="61">
        <v>5998</v>
      </c>
      <c r="N548" s="61">
        <f>SUM(N545:N547)*0.0765</f>
        <v>6036.6915</v>
      </c>
      <c r="O548" s="61">
        <v>5383</v>
      </c>
      <c r="P548" s="61">
        <v>6353</v>
      </c>
      <c r="Q548" s="61">
        <v>6743</v>
      </c>
      <c r="R548" s="61">
        <f>SUM(R545:R547)*0.0765</f>
        <v>6371.4555</v>
      </c>
      <c r="S548" s="61">
        <v>6476</v>
      </c>
      <c r="T548" s="61">
        <f>SUM(T545:T547)*0.0765</f>
        <v>6638.1345</v>
      </c>
      <c r="U548" s="61">
        <v>7600</v>
      </c>
      <c r="V548" s="61">
        <f>SUM(V545:V547)*0.0765</f>
        <v>6849.657</v>
      </c>
      <c r="W548" s="61">
        <f>SUM(W545:W547)*0.0765</f>
        <v>6849.657</v>
      </c>
      <c r="X548" s="61">
        <f>SUM(X545:X547)*0.0765</f>
        <v>6849.657</v>
      </c>
      <c r="Y548" s="60">
        <f t="shared" si="348"/>
        <v>0</v>
      </c>
      <c r="Z548" s="30">
        <f t="shared" si="349"/>
        <v>0</v>
      </c>
    </row>
    <row r="549" spans="1:26" ht="12.75">
      <c r="A549" s="39"/>
      <c r="B549" s="26" t="s">
        <v>105</v>
      </c>
      <c r="C549" s="31">
        <f aca="true" t="shared" si="350" ref="C549:H549">SUM(C545:C548)</f>
        <v>63907</v>
      </c>
      <c r="D549" s="31">
        <f t="shared" si="350"/>
        <v>66630</v>
      </c>
      <c r="E549" s="59">
        <f t="shared" si="350"/>
        <v>65517</v>
      </c>
      <c r="F549" s="59">
        <f t="shared" si="350"/>
        <v>69653</v>
      </c>
      <c r="G549" s="59">
        <f>SUM(G545:G548)</f>
        <v>71402</v>
      </c>
      <c r="H549" s="59">
        <f t="shared" si="350"/>
        <v>71749</v>
      </c>
      <c r="I549" s="69">
        <f aca="true" t="shared" si="351" ref="I549:Q549">SUM(I545:I548)</f>
        <v>62840</v>
      </c>
      <c r="J549" s="69">
        <f t="shared" si="351"/>
        <v>77309.924</v>
      </c>
      <c r="K549" s="69">
        <f t="shared" si="351"/>
        <v>71140</v>
      </c>
      <c r="L549" s="69">
        <f t="shared" si="351"/>
        <v>79848</v>
      </c>
      <c r="M549" s="69">
        <f t="shared" si="351"/>
        <v>75976</v>
      </c>
      <c r="N549" s="69">
        <f t="shared" si="351"/>
        <v>84947.6915</v>
      </c>
      <c r="O549" s="69">
        <f t="shared" si="351"/>
        <v>82780</v>
      </c>
      <c r="P549" s="69">
        <f t="shared" si="351"/>
        <v>89287</v>
      </c>
      <c r="Q549" s="69">
        <f t="shared" si="351"/>
        <v>83941</v>
      </c>
      <c r="R549" s="69">
        <f aca="true" t="shared" si="352" ref="R549:X549">SUM(R545:R548)</f>
        <v>89658.4555</v>
      </c>
      <c r="S549" s="69">
        <f t="shared" si="352"/>
        <v>79347</v>
      </c>
      <c r="T549" s="69">
        <f t="shared" si="352"/>
        <v>93411.1345</v>
      </c>
      <c r="U549" s="69">
        <f t="shared" si="352"/>
        <v>88310</v>
      </c>
      <c r="V549" s="69">
        <f t="shared" si="352"/>
        <v>96387.657</v>
      </c>
      <c r="W549" s="69">
        <f t="shared" si="352"/>
        <v>96387.657</v>
      </c>
      <c r="X549" s="69">
        <f t="shared" si="352"/>
        <v>96387.657</v>
      </c>
      <c r="Y549" s="62">
        <f t="shared" si="348"/>
        <v>0</v>
      </c>
      <c r="Z549" s="32">
        <f t="shared" si="349"/>
        <v>0</v>
      </c>
    </row>
    <row r="550" spans="1:26" ht="12.75">
      <c r="A550" s="35">
        <v>2002</v>
      </c>
      <c r="B550" s="26" t="s">
        <v>70</v>
      </c>
      <c r="C550" s="29">
        <v>1503</v>
      </c>
      <c r="D550" s="29">
        <v>1300</v>
      </c>
      <c r="E550" s="29">
        <v>1036</v>
      </c>
      <c r="F550" s="29">
        <v>1300</v>
      </c>
      <c r="G550" s="29">
        <v>1004</v>
      </c>
      <c r="H550" s="29">
        <v>1300</v>
      </c>
      <c r="I550" s="60">
        <v>1300</v>
      </c>
      <c r="J550" s="60">
        <v>1300</v>
      </c>
      <c r="K550" s="60">
        <v>1313</v>
      </c>
      <c r="L550" s="60">
        <v>1300</v>
      </c>
      <c r="M550" s="60">
        <v>1209</v>
      </c>
      <c r="N550" s="60">
        <v>1500</v>
      </c>
      <c r="O550" s="60">
        <v>1344</v>
      </c>
      <c r="P550" s="60">
        <v>2000</v>
      </c>
      <c r="Q550" s="60">
        <v>2314</v>
      </c>
      <c r="R550" s="60">
        <v>2000</v>
      </c>
      <c r="S550" s="60">
        <v>1814</v>
      </c>
      <c r="T550" s="60">
        <v>2120</v>
      </c>
      <c r="U550" s="60">
        <v>2211</v>
      </c>
      <c r="V550" s="60">
        <v>2400</v>
      </c>
      <c r="W550" s="60">
        <v>2400</v>
      </c>
      <c r="X550" s="60">
        <v>2400</v>
      </c>
      <c r="Y550" s="60">
        <f t="shared" si="348"/>
        <v>0</v>
      </c>
      <c r="Z550" s="30">
        <f t="shared" si="349"/>
        <v>0</v>
      </c>
    </row>
    <row r="551" spans="1:26" ht="12.75">
      <c r="A551" s="35">
        <v>2003</v>
      </c>
      <c r="B551" s="26" t="s">
        <v>241</v>
      </c>
      <c r="C551" s="29">
        <v>1107</v>
      </c>
      <c r="D551" s="29">
        <v>1500</v>
      </c>
      <c r="E551" s="29">
        <v>407</v>
      </c>
      <c r="F551" s="29">
        <v>1500</v>
      </c>
      <c r="G551" s="29">
        <v>952</v>
      </c>
      <c r="H551" s="29">
        <v>1500</v>
      </c>
      <c r="I551" s="60">
        <v>2188</v>
      </c>
      <c r="J551" s="60">
        <v>2000</v>
      </c>
      <c r="K551" s="60">
        <v>1995</v>
      </c>
      <c r="L551" s="60">
        <v>2200</v>
      </c>
      <c r="M551" s="60">
        <v>1721</v>
      </c>
      <c r="N551" s="60">
        <v>2200</v>
      </c>
      <c r="O551" s="60">
        <v>2829</v>
      </c>
      <c r="P551" s="60">
        <v>3000</v>
      </c>
      <c r="Q551" s="60">
        <v>2973</v>
      </c>
      <c r="R551" s="60">
        <v>3000</v>
      </c>
      <c r="S551" s="60">
        <v>3053</v>
      </c>
      <c r="T551" s="60">
        <v>3000</v>
      </c>
      <c r="U551" s="60">
        <v>2771</v>
      </c>
      <c r="V551" s="60">
        <v>3000</v>
      </c>
      <c r="W551" s="60">
        <v>3000</v>
      </c>
      <c r="X551" s="60">
        <v>3000</v>
      </c>
      <c r="Y551" s="60">
        <f t="shared" si="348"/>
        <v>0</v>
      </c>
      <c r="Z551" s="30">
        <f t="shared" si="349"/>
        <v>0</v>
      </c>
    </row>
    <row r="552" spans="1:26" ht="12.75">
      <c r="A552" s="35">
        <v>2010</v>
      </c>
      <c r="B552" s="26" t="s">
        <v>78</v>
      </c>
      <c r="C552" s="29">
        <v>8150</v>
      </c>
      <c r="D552" s="29">
        <v>8000</v>
      </c>
      <c r="E552" s="29">
        <v>7988</v>
      </c>
      <c r="F552" s="29">
        <v>8000</v>
      </c>
      <c r="G552" s="29">
        <v>8268</v>
      </c>
      <c r="H552" s="29">
        <v>8000</v>
      </c>
      <c r="I552" s="60">
        <v>9769</v>
      </c>
      <c r="J552" s="60">
        <v>8300</v>
      </c>
      <c r="K552" s="60">
        <v>8181</v>
      </c>
      <c r="L552" s="60">
        <v>9500</v>
      </c>
      <c r="M552" s="60">
        <v>9673</v>
      </c>
      <c r="N552" s="60">
        <v>9500</v>
      </c>
      <c r="O552" s="60">
        <v>10496</v>
      </c>
      <c r="P552" s="60">
        <v>9700</v>
      </c>
      <c r="Q552" s="60">
        <v>9673</v>
      </c>
      <c r="R552" s="60">
        <v>10800</v>
      </c>
      <c r="S552" s="60">
        <v>16069</v>
      </c>
      <c r="T552" s="60">
        <v>16200</v>
      </c>
      <c r="U552" s="60">
        <v>16711</v>
      </c>
      <c r="V552" s="60">
        <v>16200</v>
      </c>
      <c r="W552" s="60">
        <v>16200</v>
      </c>
      <c r="X552" s="60">
        <v>15000</v>
      </c>
      <c r="Y552" s="60">
        <f t="shared" si="348"/>
        <v>-1200</v>
      </c>
      <c r="Z552" s="30">
        <f t="shared" si="349"/>
        <v>-0.07407407407407407</v>
      </c>
    </row>
    <row r="553" spans="1:26" ht="12.75">
      <c r="A553" s="35">
        <v>2019</v>
      </c>
      <c r="B553" s="26" t="s">
        <v>250</v>
      </c>
      <c r="C553" s="29"/>
      <c r="D553" s="29"/>
      <c r="E553" s="29"/>
      <c r="F553" s="29"/>
      <c r="G553" s="29"/>
      <c r="H553" s="29"/>
      <c r="I553" s="70"/>
      <c r="J553" s="70"/>
      <c r="K553" s="70"/>
      <c r="L553" s="70"/>
      <c r="M553" s="70"/>
      <c r="N553" s="70"/>
      <c r="O553" s="70"/>
      <c r="P553" s="70"/>
      <c r="Q553" s="70"/>
      <c r="R553" s="70">
        <v>6500</v>
      </c>
      <c r="S553" s="70">
        <v>5379</v>
      </c>
      <c r="T553" s="70">
        <v>10000</v>
      </c>
      <c r="U553" s="70">
        <v>9574</v>
      </c>
      <c r="V553" s="70">
        <v>8000</v>
      </c>
      <c r="W553" s="70">
        <v>8000</v>
      </c>
      <c r="X553" s="70">
        <v>10000</v>
      </c>
      <c r="Y553" s="60">
        <f t="shared" si="348"/>
        <v>2000</v>
      </c>
      <c r="Z553" s="30">
        <f t="shared" si="349"/>
        <v>0.25</v>
      </c>
    </row>
    <row r="554" spans="1:26" ht="12.75">
      <c r="A554" s="35">
        <v>2022</v>
      </c>
      <c r="B554" s="26" t="s">
        <v>83</v>
      </c>
      <c r="C554" s="29">
        <v>526</v>
      </c>
      <c r="D554" s="29">
        <v>575</v>
      </c>
      <c r="E554" s="29">
        <v>630</v>
      </c>
      <c r="F554" s="29">
        <v>575</v>
      </c>
      <c r="G554" s="29">
        <v>405</v>
      </c>
      <c r="H554" s="29">
        <v>575</v>
      </c>
      <c r="I554" s="60">
        <v>576</v>
      </c>
      <c r="J554" s="60">
        <v>575</v>
      </c>
      <c r="K554" s="60">
        <v>556</v>
      </c>
      <c r="L554" s="60">
        <v>725</v>
      </c>
      <c r="M554" s="60">
        <v>657</v>
      </c>
      <c r="N554" s="60">
        <v>725</v>
      </c>
      <c r="O554" s="60">
        <v>863</v>
      </c>
      <c r="P554" s="60">
        <v>840</v>
      </c>
      <c r="Q554" s="60">
        <v>977</v>
      </c>
      <c r="R554" s="60">
        <v>840</v>
      </c>
      <c r="S554" s="60">
        <v>806</v>
      </c>
      <c r="T554" s="60">
        <v>665</v>
      </c>
      <c r="U554" s="60">
        <v>584</v>
      </c>
      <c r="V554" s="60">
        <v>665</v>
      </c>
      <c r="W554" s="60">
        <v>665</v>
      </c>
      <c r="X554" s="60">
        <v>875</v>
      </c>
      <c r="Y554" s="60">
        <f t="shared" si="348"/>
        <v>210</v>
      </c>
      <c r="Z554" s="30">
        <f t="shared" si="349"/>
        <v>0.3157894736842105</v>
      </c>
    </row>
    <row r="555" spans="1:26" ht="12.75">
      <c r="A555" s="35">
        <v>2032</v>
      </c>
      <c r="B555" s="26" t="s">
        <v>84</v>
      </c>
      <c r="C555" s="29">
        <v>2514</v>
      </c>
      <c r="D555" s="29">
        <v>2000</v>
      </c>
      <c r="E555" s="29">
        <v>2589</v>
      </c>
      <c r="F555" s="29">
        <v>2250</v>
      </c>
      <c r="G555" s="29">
        <v>2381</v>
      </c>
      <c r="H555" s="29">
        <v>2250</v>
      </c>
      <c r="I555" s="60">
        <v>2916</v>
      </c>
      <c r="J555" s="60">
        <v>2500</v>
      </c>
      <c r="K555" s="60">
        <v>3488</v>
      </c>
      <c r="L555" s="60">
        <v>3000</v>
      </c>
      <c r="M555" s="60">
        <v>1562</v>
      </c>
      <c r="N555" s="60">
        <v>3500</v>
      </c>
      <c r="O555" s="60">
        <v>2830</v>
      </c>
      <c r="P555" s="60">
        <v>3500</v>
      </c>
      <c r="Q555" s="60">
        <v>3135</v>
      </c>
      <c r="R555" s="60">
        <v>3500</v>
      </c>
      <c r="S555" s="60">
        <v>2368</v>
      </c>
      <c r="T555" s="60">
        <v>3500</v>
      </c>
      <c r="U555" s="60">
        <v>3583</v>
      </c>
      <c r="V555" s="60">
        <v>3500</v>
      </c>
      <c r="W555" s="60">
        <v>3500</v>
      </c>
      <c r="X555" s="60">
        <v>3500</v>
      </c>
      <c r="Y555" s="60">
        <f t="shared" si="348"/>
        <v>0</v>
      </c>
      <c r="Z555" s="30">
        <f t="shared" si="349"/>
        <v>0</v>
      </c>
    </row>
    <row r="556" spans="1:26" ht="12.75">
      <c r="A556" s="35">
        <v>2035</v>
      </c>
      <c r="B556" s="26" t="s">
        <v>86</v>
      </c>
      <c r="C556" s="29">
        <v>839</v>
      </c>
      <c r="D556" s="29">
        <v>1000</v>
      </c>
      <c r="E556" s="29">
        <v>2597</v>
      </c>
      <c r="F556" s="29">
        <v>1000</v>
      </c>
      <c r="G556" s="29">
        <v>1325</v>
      </c>
      <c r="H556" s="29">
        <v>1000</v>
      </c>
      <c r="I556" s="60">
        <v>531</v>
      </c>
      <c r="J556" s="60">
        <v>1100</v>
      </c>
      <c r="K556" s="60">
        <v>1084</v>
      </c>
      <c r="L556" s="60">
        <v>1100</v>
      </c>
      <c r="M556" s="60">
        <v>567</v>
      </c>
      <c r="N556" s="60">
        <v>1100</v>
      </c>
      <c r="O556" s="60">
        <v>1269</v>
      </c>
      <c r="P556" s="60">
        <v>1100</v>
      </c>
      <c r="Q556" s="60">
        <v>212</v>
      </c>
      <c r="R556" s="60">
        <v>1100</v>
      </c>
      <c r="S556" s="60">
        <v>629</v>
      </c>
      <c r="T556" s="60">
        <v>1100</v>
      </c>
      <c r="U556" s="60">
        <v>271</v>
      </c>
      <c r="V556" s="60">
        <v>1100</v>
      </c>
      <c r="W556" s="60">
        <v>1100</v>
      </c>
      <c r="X556" s="60">
        <v>1100</v>
      </c>
      <c r="Y556" s="60">
        <f t="shared" si="348"/>
        <v>0</v>
      </c>
      <c r="Z556" s="30">
        <f t="shared" si="349"/>
        <v>0</v>
      </c>
    </row>
    <row r="557" spans="1:26" ht="12.75">
      <c r="A557" s="35">
        <v>2036</v>
      </c>
      <c r="B557" s="26" t="s">
        <v>251</v>
      </c>
      <c r="C557" s="29"/>
      <c r="D557" s="29"/>
      <c r="E557" s="29"/>
      <c r="F557" s="29"/>
      <c r="G557" s="29"/>
      <c r="H557" s="29"/>
      <c r="I557" s="60"/>
      <c r="J557" s="60"/>
      <c r="K557" s="60"/>
      <c r="L557" s="60"/>
      <c r="M557" s="60"/>
      <c r="N557" s="60"/>
      <c r="O557" s="60"/>
      <c r="P557" s="60"/>
      <c r="Q557" s="60">
        <v>0</v>
      </c>
      <c r="R557" s="60">
        <v>7500</v>
      </c>
      <c r="S557" s="60">
        <v>85</v>
      </c>
      <c r="T557" s="60">
        <v>7500</v>
      </c>
      <c r="U557" s="60">
        <v>0</v>
      </c>
      <c r="V557" s="60">
        <v>4000</v>
      </c>
      <c r="W557" s="60">
        <v>4000</v>
      </c>
      <c r="X557" s="60">
        <v>5000</v>
      </c>
      <c r="Y557" s="60">
        <f t="shared" si="348"/>
        <v>1000</v>
      </c>
      <c r="Z557" s="30">
        <f t="shared" si="349"/>
        <v>0.25</v>
      </c>
    </row>
    <row r="558" spans="1:26" ht="12.75">
      <c r="A558" s="35">
        <v>2063</v>
      </c>
      <c r="B558" s="26" t="s">
        <v>252</v>
      </c>
      <c r="C558" s="29">
        <v>313</v>
      </c>
      <c r="D558" s="29">
        <v>300</v>
      </c>
      <c r="E558" s="29">
        <v>397</v>
      </c>
      <c r="F558" s="29">
        <v>300</v>
      </c>
      <c r="G558" s="29">
        <v>243</v>
      </c>
      <c r="H558" s="29">
        <v>300</v>
      </c>
      <c r="I558" s="60">
        <v>162</v>
      </c>
      <c r="J558" s="60">
        <v>300</v>
      </c>
      <c r="K558" s="60">
        <v>324</v>
      </c>
      <c r="L558" s="60">
        <v>300</v>
      </c>
      <c r="M558" s="60">
        <v>243</v>
      </c>
      <c r="N558" s="60">
        <v>300</v>
      </c>
      <c r="O558" s="60">
        <v>168</v>
      </c>
      <c r="P558" s="60">
        <v>300</v>
      </c>
      <c r="Q558" s="60">
        <v>318</v>
      </c>
      <c r="R558" s="60">
        <v>315</v>
      </c>
      <c r="S558" s="60">
        <v>612</v>
      </c>
      <c r="T558" s="60">
        <v>500</v>
      </c>
      <c r="U558" s="60">
        <v>744</v>
      </c>
      <c r="V558" s="60">
        <v>500</v>
      </c>
      <c r="W558" s="60">
        <v>500</v>
      </c>
      <c r="X558" s="60">
        <v>500</v>
      </c>
      <c r="Y558" s="60">
        <f t="shared" si="348"/>
        <v>0</v>
      </c>
      <c r="Z558" s="30">
        <f t="shared" si="349"/>
        <v>0</v>
      </c>
    </row>
    <row r="559" spans="1:26" ht="12.75">
      <c r="A559" s="35">
        <v>3002</v>
      </c>
      <c r="B559" s="26" t="s">
        <v>170</v>
      </c>
      <c r="C559" s="29">
        <v>710</v>
      </c>
      <c r="D559" s="29">
        <v>835</v>
      </c>
      <c r="E559" s="29">
        <v>846</v>
      </c>
      <c r="F559" s="29">
        <v>835</v>
      </c>
      <c r="G559" s="29">
        <v>835</v>
      </c>
      <c r="H559" s="29">
        <v>835</v>
      </c>
      <c r="I559" s="60">
        <v>835</v>
      </c>
      <c r="J559" s="60">
        <v>835</v>
      </c>
      <c r="K559" s="60">
        <v>835</v>
      </c>
      <c r="L559" s="60">
        <v>875</v>
      </c>
      <c r="M559" s="60">
        <v>875</v>
      </c>
      <c r="N559" s="60">
        <v>1380</v>
      </c>
      <c r="O559" s="60">
        <v>1380</v>
      </c>
      <c r="P559" s="60">
        <v>2530</v>
      </c>
      <c r="Q559" s="60">
        <v>3129</v>
      </c>
      <c r="R559" s="60">
        <v>2650</v>
      </c>
      <c r="S559" s="60">
        <v>4052</v>
      </c>
      <c r="T559" s="60">
        <v>3475</v>
      </c>
      <c r="U559" s="60">
        <v>3491</v>
      </c>
      <c r="V559" s="60">
        <v>2329</v>
      </c>
      <c r="W559" s="60">
        <v>2329</v>
      </c>
      <c r="X559" s="60">
        <v>2700</v>
      </c>
      <c r="Y559" s="60">
        <f t="shared" si="348"/>
        <v>371</v>
      </c>
      <c r="Z559" s="30">
        <f t="shared" si="349"/>
        <v>0.1592958351223701</v>
      </c>
    </row>
    <row r="560" spans="1:26" ht="12.75">
      <c r="A560" s="35">
        <v>3003</v>
      </c>
      <c r="B560" s="26" t="s">
        <v>94</v>
      </c>
      <c r="C560" s="29">
        <v>1947</v>
      </c>
      <c r="D560" s="29">
        <v>2500</v>
      </c>
      <c r="E560" s="29">
        <v>1777</v>
      </c>
      <c r="F560" s="29">
        <v>2500</v>
      </c>
      <c r="G560" s="29">
        <v>836</v>
      </c>
      <c r="H560" s="29">
        <v>2300</v>
      </c>
      <c r="I560" s="60">
        <v>1510</v>
      </c>
      <c r="J560" s="60">
        <v>2300</v>
      </c>
      <c r="K560" s="60">
        <v>1281</v>
      </c>
      <c r="L560" s="60">
        <v>2300</v>
      </c>
      <c r="M560" s="60">
        <v>1779</v>
      </c>
      <c r="N560" s="60">
        <v>3680</v>
      </c>
      <c r="O560" s="60">
        <v>2748</v>
      </c>
      <c r="P560" s="60">
        <v>3680</v>
      </c>
      <c r="Q560" s="60">
        <v>6241</v>
      </c>
      <c r="R560" s="60">
        <v>3200</v>
      </c>
      <c r="S560" s="60">
        <v>2669</v>
      </c>
      <c r="T560" s="60">
        <v>3200</v>
      </c>
      <c r="U560" s="60">
        <v>8777</v>
      </c>
      <c r="V560" s="60">
        <v>3000</v>
      </c>
      <c r="W560" s="60">
        <v>3000</v>
      </c>
      <c r="X560" s="60">
        <v>3000</v>
      </c>
      <c r="Y560" s="60">
        <f t="shared" si="348"/>
        <v>0</v>
      </c>
      <c r="Z560" s="30">
        <f t="shared" si="349"/>
        <v>0</v>
      </c>
    </row>
    <row r="561" spans="1:26" ht="12.75">
      <c r="A561" s="35">
        <v>3005</v>
      </c>
      <c r="B561" s="26" t="s">
        <v>171</v>
      </c>
      <c r="C561" s="29">
        <v>418</v>
      </c>
      <c r="D561" s="29">
        <v>425</v>
      </c>
      <c r="E561" s="29">
        <v>415</v>
      </c>
      <c r="F561" s="29">
        <v>425</v>
      </c>
      <c r="G561" s="29">
        <v>423</v>
      </c>
      <c r="H561" s="29">
        <v>500</v>
      </c>
      <c r="I561" s="60">
        <v>457</v>
      </c>
      <c r="J561" s="60">
        <v>500</v>
      </c>
      <c r="K561" s="60">
        <v>271</v>
      </c>
      <c r="L561" s="60">
        <v>500</v>
      </c>
      <c r="M561" s="60">
        <v>445</v>
      </c>
      <c r="N561" s="60">
        <v>500</v>
      </c>
      <c r="O561" s="60">
        <v>378</v>
      </c>
      <c r="P561" s="60">
        <v>500</v>
      </c>
      <c r="Q561" s="60">
        <v>454</v>
      </c>
      <c r="R561" s="60">
        <v>500</v>
      </c>
      <c r="S561" s="60">
        <v>375</v>
      </c>
      <c r="T561" s="60">
        <v>500</v>
      </c>
      <c r="U561" s="60">
        <v>486</v>
      </c>
      <c r="V561" s="60">
        <v>500</v>
      </c>
      <c r="W561" s="60">
        <v>500</v>
      </c>
      <c r="X561" s="60">
        <v>500</v>
      </c>
      <c r="Y561" s="60">
        <f t="shared" si="348"/>
        <v>0</v>
      </c>
      <c r="Z561" s="30">
        <f t="shared" si="349"/>
        <v>0</v>
      </c>
    </row>
    <row r="562" spans="1:26" ht="12.75">
      <c r="A562" s="35">
        <v>3006</v>
      </c>
      <c r="B562" s="26" t="s">
        <v>120</v>
      </c>
      <c r="C562" s="29">
        <v>517</v>
      </c>
      <c r="D562" s="29">
        <v>400</v>
      </c>
      <c r="E562" s="29">
        <v>416</v>
      </c>
      <c r="F562" s="29">
        <v>400</v>
      </c>
      <c r="G562" s="29">
        <v>431</v>
      </c>
      <c r="H562" s="29">
        <v>450</v>
      </c>
      <c r="I562" s="60">
        <v>573</v>
      </c>
      <c r="J562" s="60">
        <v>450</v>
      </c>
      <c r="K562" s="60">
        <v>558</v>
      </c>
      <c r="L562" s="60">
        <v>450</v>
      </c>
      <c r="M562" s="60">
        <v>416</v>
      </c>
      <c r="N562" s="60">
        <v>450</v>
      </c>
      <c r="O562" s="60">
        <v>973</v>
      </c>
      <c r="P562" s="60">
        <v>500</v>
      </c>
      <c r="Q562" s="60">
        <v>332</v>
      </c>
      <c r="R562" s="60">
        <v>1500</v>
      </c>
      <c r="S562" s="60">
        <v>1251</v>
      </c>
      <c r="T562" s="60">
        <v>1500</v>
      </c>
      <c r="U562" s="60">
        <v>1320</v>
      </c>
      <c r="V562" s="60">
        <v>1100</v>
      </c>
      <c r="W562" s="60">
        <v>1100</v>
      </c>
      <c r="X562" s="60">
        <v>1100</v>
      </c>
      <c r="Y562" s="60">
        <f t="shared" si="348"/>
        <v>0</v>
      </c>
      <c r="Z562" s="30">
        <f t="shared" si="349"/>
        <v>0</v>
      </c>
    </row>
    <row r="563" spans="1:26" ht="12.75">
      <c r="A563" s="35">
        <v>3038</v>
      </c>
      <c r="B563" s="26" t="s">
        <v>253</v>
      </c>
      <c r="C563" s="29">
        <v>5977</v>
      </c>
      <c r="D563" s="29">
        <v>5000</v>
      </c>
      <c r="E563" s="29">
        <v>4997</v>
      </c>
      <c r="F563" s="29">
        <v>5000</v>
      </c>
      <c r="G563" s="29">
        <v>4717</v>
      </c>
      <c r="H563" s="29">
        <v>5000</v>
      </c>
      <c r="I563" s="60">
        <v>10072</v>
      </c>
      <c r="J563" s="60">
        <v>5000</v>
      </c>
      <c r="K563" s="60">
        <v>3765</v>
      </c>
      <c r="L563" s="60">
        <v>5000</v>
      </c>
      <c r="M563" s="60">
        <v>4148</v>
      </c>
      <c r="N563" s="60">
        <v>5000</v>
      </c>
      <c r="O563" s="60">
        <v>4677</v>
      </c>
      <c r="P563" s="60">
        <v>5000</v>
      </c>
      <c r="Q563" s="60">
        <v>4923</v>
      </c>
      <c r="R563" s="60">
        <v>12000</v>
      </c>
      <c r="S563" s="60">
        <v>11572</v>
      </c>
      <c r="T563" s="60">
        <v>14500</v>
      </c>
      <c r="U563" s="60">
        <v>12264</v>
      </c>
      <c r="V563" s="60">
        <v>14500</v>
      </c>
      <c r="W563" s="60">
        <v>14500</v>
      </c>
      <c r="X563" s="60">
        <v>14500</v>
      </c>
      <c r="Y563" s="60">
        <f t="shared" si="348"/>
        <v>0</v>
      </c>
      <c r="Z563" s="30">
        <f t="shared" si="349"/>
        <v>0</v>
      </c>
    </row>
    <row r="564" spans="1:26" s="8" customFormat="1" ht="12.75">
      <c r="A564" s="35">
        <v>3039</v>
      </c>
      <c r="B564" s="26" t="s">
        <v>97</v>
      </c>
      <c r="C564" s="29">
        <v>263</v>
      </c>
      <c r="D564" s="29">
        <v>500</v>
      </c>
      <c r="E564" s="29">
        <v>120</v>
      </c>
      <c r="F564" s="29">
        <v>500</v>
      </c>
      <c r="G564" s="29">
        <v>475</v>
      </c>
      <c r="H564" s="29">
        <v>500</v>
      </c>
      <c r="I564" s="60">
        <v>383</v>
      </c>
      <c r="J564" s="60">
        <v>500</v>
      </c>
      <c r="K564" s="60">
        <v>0</v>
      </c>
      <c r="L564" s="60">
        <v>500</v>
      </c>
      <c r="M564" s="60">
        <v>87</v>
      </c>
      <c r="N564" s="60">
        <v>500</v>
      </c>
      <c r="O564" s="60">
        <v>500</v>
      </c>
      <c r="P564" s="60">
        <v>500</v>
      </c>
      <c r="Q564" s="60">
        <v>0</v>
      </c>
      <c r="R564" s="60">
        <v>500</v>
      </c>
      <c r="S564" s="60">
        <v>263</v>
      </c>
      <c r="T564" s="60">
        <v>500</v>
      </c>
      <c r="U564" s="60">
        <v>0</v>
      </c>
      <c r="V564" s="60">
        <v>350</v>
      </c>
      <c r="W564" s="60">
        <v>350</v>
      </c>
      <c r="X564" s="60">
        <v>350</v>
      </c>
      <c r="Y564" s="60">
        <f t="shared" si="348"/>
        <v>0</v>
      </c>
      <c r="Z564" s="30">
        <f t="shared" si="349"/>
        <v>0</v>
      </c>
    </row>
    <row r="565" spans="1:26" s="8" customFormat="1" ht="12.75">
      <c r="A565" s="35">
        <v>3040</v>
      </c>
      <c r="B565" s="26" t="s">
        <v>201</v>
      </c>
      <c r="C565" s="29">
        <v>225</v>
      </c>
      <c r="D565" s="29">
        <v>265</v>
      </c>
      <c r="E565" s="29">
        <v>168</v>
      </c>
      <c r="F565" s="29">
        <v>265</v>
      </c>
      <c r="G565" s="29">
        <v>95</v>
      </c>
      <c r="H565" s="29">
        <v>300</v>
      </c>
      <c r="I565" s="60">
        <v>274</v>
      </c>
      <c r="J565" s="60">
        <v>350</v>
      </c>
      <c r="K565" s="60">
        <v>1</v>
      </c>
      <c r="L565" s="60">
        <v>400</v>
      </c>
      <c r="M565" s="60">
        <v>295</v>
      </c>
      <c r="N565" s="60">
        <v>632</v>
      </c>
      <c r="O565" s="60">
        <v>632</v>
      </c>
      <c r="P565" s="60">
        <v>700</v>
      </c>
      <c r="Q565" s="60">
        <v>551</v>
      </c>
      <c r="R565" s="60">
        <v>745</v>
      </c>
      <c r="S565" s="60">
        <v>2131</v>
      </c>
      <c r="T565" s="60">
        <v>1058</v>
      </c>
      <c r="U565" s="60">
        <v>1058</v>
      </c>
      <c r="V565" s="60">
        <v>741</v>
      </c>
      <c r="W565" s="60">
        <v>741</v>
      </c>
      <c r="X565" s="60">
        <v>895</v>
      </c>
      <c r="Y565" s="60">
        <f t="shared" si="348"/>
        <v>154</v>
      </c>
      <c r="Z565" s="30">
        <f t="shared" si="349"/>
        <v>0.2078272604588394</v>
      </c>
    </row>
    <row r="566" spans="1:26" ht="12.75">
      <c r="A566" s="39"/>
      <c r="B566" s="26" t="s">
        <v>113</v>
      </c>
      <c r="C566" s="31">
        <f aca="true" t="shared" si="353" ref="C566:H566">SUM(C550:C565)</f>
        <v>25009</v>
      </c>
      <c r="D566" s="31">
        <f t="shared" si="353"/>
        <v>24600</v>
      </c>
      <c r="E566" s="31">
        <f t="shared" si="353"/>
        <v>24383</v>
      </c>
      <c r="F566" s="31">
        <f t="shared" si="353"/>
        <v>24850</v>
      </c>
      <c r="G566" s="31">
        <f>SUM(G550:G565)</f>
        <v>22390</v>
      </c>
      <c r="H566" s="31">
        <f t="shared" si="353"/>
        <v>24810</v>
      </c>
      <c r="I566" s="62">
        <f aca="true" t="shared" si="354" ref="I566:Q566">SUM(I550:I565)</f>
        <v>31546</v>
      </c>
      <c r="J566" s="62">
        <f t="shared" si="354"/>
        <v>26010</v>
      </c>
      <c r="K566" s="62">
        <f t="shared" si="354"/>
        <v>23652</v>
      </c>
      <c r="L566" s="62">
        <f t="shared" si="354"/>
        <v>28150</v>
      </c>
      <c r="M566" s="62">
        <f t="shared" si="354"/>
        <v>23677</v>
      </c>
      <c r="N566" s="62">
        <f t="shared" si="354"/>
        <v>30967</v>
      </c>
      <c r="O566" s="62">
        <f t="shared" si="354"/>
        <v>31087</v>
      </c>
      <c r="P566" s="62">
        <f t="shared" si="354"/>
        <v>33850</v>
      </c>
      <c r="Q566" s="62">
        <f t="shared" si="354"/>
        <v>35232</v>
      </c>
      <c r="R566" s="62">
        <f aca="true" t="shared" si="355" ref="R566:X566">SUM(R550:R565)</f>
        <v>56650</v>
      </c>
      <c r="S566" s="62">
        <f t="shared" si="355"/>
        <v>53128</v>
      </c>
      <c r="T566" s="62">
        <f t="shared" si="355"/>
        <v>69318</v>
      </c>
      <c r="U566" s="62">
        <f t="shared" si="355"/>
        <v>63845</v>
      </c>
      <c r="V566" s="62">
        <f t="shared" si="355"/>
        <v>61885</v>
      </c>
      <c r="W566" s="62">
        <f t="shared" si="355"/>
        <v>61885</v>
      </c>
      <c r="X566" s="62">
        <f t="shared" si="355"/>
        <v>64420</v>
      </c>
      <c r="Y566" s="62">
        <f t="shared" si="348"/>
        <v>2535</v>
      </c>
      <c r="Z566" s="32">
        <f t="shared" si="349"/>
        <v>0.04096307667447685</v>
      </c>
    </row>
    <row r="567" spans="1:26" ht="12.75">
      <c r="A567" s="39">
        <v>645</v>
      </c>
      <c r="B567" s="26" t="s">
        <v>56</v>
      </c>
      <c r="C567" s="34">
        <f aca="true" t="shared" si="356" ref="C567:I567">SUM(C549+C566)</f>
        <v>88916</v>
      </c>
      <c r="D567" s="34">
        <f t="shared" si="356"/>
        <v>91230</v>
      </c>
      <c r="E567" s="34">
        <f t="shared" si="356"/>
        <v>89900</v>
      </c>
      <c r="F567" s="34">
        <f t="shared" si="356"/>
        <v>94503</v>
      </c>
      <c r="G567" s="34">
        <f t="shared" si="356"/>
        <v>93792</v>
      </c>
      <c r="H567" s="34">
        <f t="shared" si="356"/>
        <v>96559</v>
      </c>
      <c r="I567" s="62">
        <f t="shared" si="356"/>
        <v>94386</v>
      </c>
      <c r="J567" s="62">
        <f aca="true" t="shared" si="357" ref="J567:Q567">SUM(J566+J549)</f>
        <v>103319.924</v>
      </c>
      <c r="K567" s="62">
        <f t="shared" si="357"/>
        <v>94792</v>
      </c>
      <c r="L567" s="62">
        <f t="shared" si="357"/>
        <v>107998</v>
      </c>
      <c r="M567" s="62">
        <f t="shared" si="357"/>
        <v>99653</v>
      </c>
      <c r="N567" s="62">
        <f t="shared" si="357"/>
        <v>115914.6915</v>
      </c>
      <c r="O567" s="62">
        <f t="shared" si="357"/>
        <v>113867</v>
      </c>
      <c r="P567" s="62">
        <f t="shared" si="357"/>
        <v>123137</v>
      </c>
      <c r="Q567" s="62">
        <f t="shared" si="357"/>
        <v>119173</v>
      </c>
      <c r="R567" s="62">
        <f aca="true" t="shared" si="358" ref="R567:X567">SUM(R566+R549)</f>
        <v>146308.45549999998</v>
      </c>
      <c r="S567" s="62">
        <f t="shared" si="358"/>
        <v>132475</v>
      </c>
      <c r="T567" s="62">
        <f t="shared" si="358"/>
        <v>162729.1345</v>
      </c>
      <c r="U567" s="62">
        <f t="shared" si="358"/>
        <v>152155</v>
      </c>
      <c r="V567" s="62">
        <f t="shared" si="358"/>
        <v>158272.657</v>
      </c>
      <c r="W567" s="62">
        <f t="shared" si="358"/>
        <v>158272.657</v>
      </c>
      <c r="X567" s="62">
        <f t="shared" si="358"/>
        <v>160807.657</v>
      </c>
      <c r="Y567" s="62">
        <f t="shared" si="348"/>
        <v>2535</v>
      </c>
      <c r="Z567" s="32">
        <f t="shared" si="349"/>
        <v>0.01601666420498646</v>
      </c>
    </row>
    <row r="568" spans="1:26" ht="12.75">
      <c r="A568" s="1">
        <v>655</v>
      </c>
      <c r="B568" s="2" t="s">
        <v>254</v>
      </c>
      <c r="C568" s="1" t="s">
        <v>1</v>
      </c>
      <c r="D568" s="3" t="s">
        <v>2</v>
      </c>
      <c r="E568" s="3" t="s">
        <v>1</v>
      </c>
      <c r="F568" s="3" t="s">
        <v>2</v>
      </c>
      <c r="G568" s="3" t="s">
        <v>1</v>
      </c>
      <c r="H568" s="3" t="s">
        <v>2</v>
      </c>
      <c r="I568" s="3" t="s">
        <v>1</v>
      </c>
      <c r="J568" s="3" t="s">
        <v>2</v>
      </c>
      <c r="K568" s="3" t="s">
        <v>1</v>
      </c>
      <c r="L568" s="3" t="s">
        <v>2</v>
      </c>
      <c r="M568" s="3" t="s">
        <v>1</v>
      </c>
      <c r="N568" s="3" t="s">
        <v>2</v>
      </c>
      <c r="O568" s="3" t="s">
        <v>1</v>
      </c>
      <c r="P568" s="3" t="s">
        <v>2</v>
      </c>
      <c r="Q568" s="3" t="s">
        <v>3</v>
      </c>
      <c r="R568" s="3" t="s">
        <v>2</v>
      </c>
      <c r="S568" s="3" t="s">
        <v>1</v>
      </c>
      <c r="T568" s="3" t="s">
        <v>2</v>
      </c>
      <c r="U568" s="3" t="s">
        <v>3</v>
      </c>
      <c r="V568" s="3" t="s">
        <v>2</v>
      </c>
      <c r="W568" s="3" t="s">
        <v>267</v>
      </c>
      <c r="X568" s="3" t="s">
        <v>2</v>
      </c>
      <c r="Y568" s="3" t="s">
        <v>4</v>
      </c>
      <c r="Z568" s="3" t="s">
        <v>5</v>
      </c>
    </row>
    <row r="569" spans="1:26" ht="12.75">
      <c r="A569" s="1"/>
      <c r="B569" s="2"/>
      <c r="C569" s="1" t="s">
        <v>6</v>
      </c>
      <c r="D569" s="3" t="s">
        <v>7</v>
      </c>
      <c r="E569" s="3" t="s">
        <v>7</v>
      </c>
      <c r="F569" s="3" t="s">
        <v>8</v>
      </c>
      <c r="G569" s="3" t="s">
        <v>8</v>
      </c>
      <c r="H569" s="3" t="s">
        <v>9</v>
      </c>
      <c r="I569" s="3" t="s">
        <v>9</v>
      </c>
      <c r="J569" s="3" t="s">
        <v>10</v>
      </c>
      <c r="K569" s="3" t="s">
        <v>10</v>
      </c>
      <c r="L569" s="3" t="s">
        <v>11</v>
      </c>
      <c r="M569" s="3" t="s">
        <v>11</v>
      </c>
      <c r="N569" s="3" t="s">
        <v>12</v>
      </c>
      <c r="O569" s="3" t="s">
        <v>13</v>
      </c>
      <c r="P569" s="3" t="s">
        <v>14</v>
      </c>
      <c r="Q569" s="3" t="s">
        <v>14</v>
      </c>
      <c r="R569" s="3" t="s">
        <v>15</v>
      </c>
      <c r="S569" s="3" t="s">
        <v>16</v>
      </c>
      <c r="T569" s="3" t="s">
        <v>17</v>
      </c>
      <c r="U569" s="3" t="s">
        <v>17</v>
      </c>
      <c r="V569" s="3" t="s">
        <v>18</v>
      </c>
      <c r="W569" s="3" t="s">
        <v>18</v>
      </c>
      <c r="X569" s="3" t="s">
        <v>264</v>
      </c>
      <c r="Y569" s="3" t="s">
        <v>266</v>
      </c>
      <c r="Z569" s="3" t="s">
        <v>266</v>
      </c>
    </row>
    <row r="570" spans="1:26" ht="12.75">
      <c r="A570" s="35">
        <v>1001</v>
      </c>
      <c r="B570" s="26" t="s">
        <v>64</v>
      </c>
      <c r="C570" s="29">
        <v>26889</v>
      </c>
      <c r="D570" s="29">
        <v>69343</v>
      </c>
      <c r="E570" s="29">
        <v>72000</v>
      </c>
      <c r="F570" s="29">
        <v>74636</v>
      </c>
      <c r="G570" s="29">
        <v>78207</v>
      </c>
      <c r="H570" s="29">
        <v>76675</v>
      </c>
      <c r="I570" s="47">
        <v>64350</v>
      </c>
      <c r="J570" s="47">
        <v>76187</v>
      </c>
      <c r="K570" s="47">
        <v>77727</v>
      </c>
      <c r="L570" s="47">
        <v>129951</v>
      </c>
      <c r="M570" s="47">
        <v>103687</v>
      </c>
      <c r="N570" s="47">
        <v>101936</v>
      </c>
      <c r="O570" s="47">
        <v>103450</v>
      </c>
      <c r="P570" s="47">
        <v>110165</v>
      </c>
      <c r="Q570" s="47">
        <v>110920</v>
      </c>
      <c r="R570" s="47">
        <v>135924</v>
      </c>
      <c r="S570" s="47">
        <v>129583</v>
      </c>
      <c r="T570" s="47">
        <v>89888</v>
      </c>
      <c r="U570" s="47">
        <v>83563</v>
      </c>
      <c r="V570" s="47">
        <v>85504</v>
      </c>
      <c r="W570" s="47">
        <v>70000</v>
      </c>
      <c r="X570" s="47">
        <v>87739</v>
      </c>
      <c r="Y570" s="49">
        <f>SUM(X570-V570)</f>
        <v>2235</v>
      </c>
      <c r="Z570" s="30">
        <f>SUM(Y570/V570)</f>
        <v>0.026139127994011975</v>
      </c>
    </row>
    <row r="571" spans="1:26" s="8" customFormat="1" ht="12.75">
      <c r="A571" s="35">
        <v>1002</v>
      </c>
      <c r="B571" s="26" t="s">
        <v>65</v>
      </c>
      <c r="C571" s="29">
        <v>66098</v>
      </c>
      <c r="D571" s="29">
        <v>100493</v>
      </c>
      <c r="E571" s="29">
        <v>120000</v>
      </c>
      <c r="F571" s="29">
        <v>122494</v>
      </c>
      <c r="G571" s="29">
        <v>122494</v>
      </c>
      <c r="H571" s="29">
        <v>127856</v>
      </c>
      <c r="I571" s="47">
        <v>126318</v>
      </c>
      <c r="J571" s="47">
        <v>128544</v>
      </c>
      <c r="K571" s="47">
        <v>137538</v>
      </c>
      <c r="L571" s="47">
        <v>89916</v>
      </c>
      <c r="M571" s="47">
        <v>107652</v>
      </c>
      <c r="N571" s="47">
        <v>73100</v>
      </c>
      <c r="O571" s="47">
        <v>90433</v>
      </c>
      <c r="P571" s="47">
        <v>90332</v>
      </c>
      <c r="Q571" s="47">
        <v>107150</v>
      </c>
      <c r="R571" s="47">
        <v>74970</v>
      </c>
      <c r="S571" s="47">
        <v>91622</v>
      </c>
      <c r="T571" s="47">
        <v>61561</v>
      </c>
      <c r="U571" s="47">
        <v>79512</v>
      </c>
      <c r="V571" s="47">
        <v>64100</v>
      </c>
      <c r="W571" s="47">
        <v>73729</v>
      </c>
      <c r="X571" s="47">
        <v>66000</v>
      </c>
      <c r="Y571" s="49">
        <f aca="true" t="shared" si="359" ref="Y571:Y593">SUM(X571-V571)</f>
        <v>1900</v>
      </c>
      <c r="Z571" s="30">
        <f aca="true" t="shared" si="360" ref="Z571:Z593">SUM(Y571/V571)</f>
        <v>0.029641185647425898</v>
      </c>
    </row>
    <row r="572" spans="1:26" ht="12.75">
      <c r="A572" s="35">
        <v>1020</v>
      </c>
      <c r="B572" s="26" t="s">
        <v>67</v>
      </c>
      <c r="C572" s="29">
        <v>6665</v>
      </c>
      <c r="D572" s="29">
        <v>5305</v>
      </c>
      <c r="E572" s="29">
        <v>12500</v>
      </c>
      <c r="F572" s="29">
        <f>SUM(F570+F571)*0.0765</f>
        <v>15080.445</v>
      </c>
      <c r="G572" s="29">
        <v>14383</v>
      </c>
      <c r="H572" s="29">
        <v>15647</v>
      </c>
      <c r="I572" s="47">
        <v>15116</v>
      </c>
      <c r="J572" s="47">
        <v>15662</v>
      </c>
      <c r="K572" s="47">
        <v>15216</v>
      </c>
      <c r="L572" s="47">
        <v>16820</v>
      </c>
      <c r="M572" s="47">
        <v>15201</v>
      </c>
      <c r="N572" s="47">
        <v>13390</v>
      </c>
      <c r="O572" s="47">
        <v>12916</v>
      </c>
      <c r="P572" s="47">
        <v>15346</v>
      </c>
      <c r="Q572" s="47">
        <v>16939</v>
      </c>
      <c r="R572" s="47">
        <v>16133</v>
      </c>
      <c r="S572" s="47">
        <v>15324</v>
      </c>
      <c r="T572" s="47">
        <v>11586</v>
      </c>
      <c r="U572" s="47">
        <v>12508</v>
      </c>
      <c r="V572" s="47">
        <v>11445</v>
      </c>
      <c r="W572" s="47">
        <v>11445</v>
      </c>
      <c r="X572" s="47">
        <v>11445</v>
      </c>
      <c r="Y572" s="49">
        <f t="shared" si="359"/>
        <v>0</v>
      </c>
      <c r="Z572" s="30">
        <f t="shared" si="360"/>
        <v>0</v>
      </c>
    </row>
    <row r="573" spans="1:26" ht="12.75">
      <c r="A573" s="39"/>
      <c r="B573" s="26" t="s">
        <v>105</v>
      </c>
      <c r="C573" s="31">
        <f aca="true" t="shared" si="361" ref="C573:H573">SUM(C570:C572)</f>
        <v>99652</v>
      </c>
      <c r="D573" s="31">
        <f t="shared" si="361"/>
        <v>175141</v>
      </c>
      <c r="E573" s="31">
        <f t="shared" si="361"/>
        <v>204500</v>
      </c>
      <c r="F573" s="31">
        <f t="shared" si="361"/>
        <v>212210.445</v>
      </c>
      <c r="G573" s="31">
        <f>SUM(G570:G572)</f>
        <v>215084</v>
      </c>
      <c r="H573" s="31">
        <f t="shared" si="361"/>
        <v>220178</v>
      </c>
      <c r="I573" s="48">
        <f aca="true" t="shared" si="362" ref="I573:Q573">SUM(I570:I572)</f>
        <v>205784</v>
      </c>
      <c r="J573" s="48">
        <f t="shared" si="362"/>
        <v>220393</v>
      </c>
      <c r="K573" s="48">
        <f t="shared" si="362"/>
        <v>230481</v>
      </c>
      <c r="L573" s="48">
        <f t="shared" si="362"/>
        <v>236687</v>
      </c>
      <c r="M573" s="48">
        <f t="shared" si="362"/>
        <v>226540</v>
      </c>
      <c r="N573" s="48">
        <f t="shared" si="362"/>
        <v>188426</v>
      </c>
      <c r="O573" s="48">
        <f t="shared" si="362"/>
        <v>206799</v>
      </c>
      <c r="P573" s="48">
        <f t="shared" si="362"/>
        <v>215843</v>
      </c>
      <c r="Q573" s="48">
        <f t="shared" si="362"/>
        <v>235009</v>
      </c>
      <c r="R573" s="48">
        <f aca="true" t="shared" si="363" ref="R573:X573">SUM(R570:R572)</f>
        <v>227027</v>
      </c>
      <c r="S573" s="48">
        <f t="shared" si="363"/>
        <v>236529</v>
      </c>
      <c r="T573" s="48">
        <f t="shared" si="363"/>
        <v>163035</v>
      </c>
      <c r="U573" s="48">
        <f t="shared" si="363"/>
        <v>175583</v>
      </c>
      <c r="V573" s="48">
        <f t="shared" si="363"/>
        <v>161049</v>
      </c>
      <c r="W573" s="48">
        <f t="shared" si="363"/>
        <v>155174</v>
      </c>
      <c r="X573" s="48">
        <f t="shared" si="363"/>
        <v>165184</v>
      </c>
      <c r="Y573" s="50">
        <f t="shared" si="359"/>
        <v>4135</v>
      </c>
      <c r="Z573" s="32">
        <f t="shared" si="360"/>
        <v>0.02567541555675602</v>
      </c>
    </row>
    <row r="574" spans="1:26" ht="12.75">
      <c r="A574" s="35">
        <v>2001</v>
      </c>
      <c r="B574" s="26" t="s">
        <v>69</v>
      </c>
      <c r="C574" s="29">
        <v>1027</v>
      </c>
      <c r="D574" s="29">
        <v>1500</v>
      </c>
      <c r="E574" s="29">
        <v>1500</v>
      </c>
      <c r="F574" s="29">
        <v>1500</v>
      </c>
      <c r="G574" s="29">
        <v>1868</v>
      </c>
      <c r="H574" s="29">
        <v>1660</v>
      </c>
      <c r="I574" s="47">
        <v>1783</v>
      </c>
      <c r="J574" s="47">
        <v>1660</v>
      </c>
      <c r="K574" s="47">
        <v>1512</v>
      </c>
      <c r="L574" s="47">
        <v>1660</v>
      </c>
      <c r="M574" s="47">
        <v>1345</v>
      </c>
      <c r="N574" s="47">
        <v>1660</v>
      </c>
      <c r="O574" s="47">
        <v>1552</v>
      </c>
      <c r="P574" s="47">
        <v>1660</v>
      </c>
      <c r="Q574" s="47">
        <v>1502</v>
      </c>
      <c r="R574" s="47">
        <v>1500</v>
      </c>
      <c r="S574" s="47">
        <v>1497</v>
      </c>
      <c r="T574" s="47">
        <v>1200</v>
      </c>
      <c r="U574" s="47">
        <v>899</v>
      </c>
      <c r="V574" s="47">
        <v>1200</v>
      </c>
      <c r="W574" s="47">
        <v>1200</v>
      </c>
      <c r="X574" s="47">
        <v>1200</v>
      </c>
      <c r="Y574" s="49">
        <f t="shared" si="359"/>
        <v>0</v>
      </c>
      <c r="Z574" s="30">
        <f t="shared" si="360"/>
        <v>0</v>
      </c>
    </row>
    <row r="575" spans="1:26" ht="12.75">
      <c r="A575" s="35">
        <v>2002</v>
      </c>
      <c r="B575" s="26" t="s">
        <v>70</v>
      </c>
      <c r="C575" s="29">
        <v>18000</v>
      </c>
      <c r="D575" s="29">
        <v>22000</v>
      </c>
      <c r="E575" s="29">
        <v>46000</v>
      </c>
      <c r="F575" s="29">
        <v>48000</v>
      </c>
      <c r="G575" s="29">
        <v>60941</v>
      </c>
      <c r="H575" s="29">
        <v>47000</v>
      </c>
      <c r="I575" s="47">
        <v>59971</v>
      </c>
      <c r="J575" s="47">
        <v>54000</v>
      </c>
      <c r="K575" s="47">
        <v>57345</v>
      </c>
      <c r="L575" s="47">
        <v>63000</v>
      </c>
      <c r="M575" s="47">
        <v>47274</v>
      </c>
      <c r="N575" s="47">
        <v>63000</v>
      </c>
      <c r="O575" s="47">
        <v>50455</v>
      </c>
      <c r="P575" s="47">
        <v>60900</v>
      </c>
      <c r="Q575" s="47">
        <v>61357</v>
      </c>
      <c r="R575" s="47">
        <v>62000</v>
      </c>
      <c r="S575" s="47">
        <v>66710</v>
      </c>
      <c r="T575" s="47">
        <v>65000</v>
      </c>
      <c r="U575" s="47">
        <v>76245</v>
      </c>
      <c r="V575" s="47">
        <v>65000</v>
      </c>
      <c r="W575" s="47">
        <v>50000</v>
      </c>
      <c r="X575" s="47">
        <v>47000</v>
      </c>
      <c r="Y575" s="49">
        <f t="shared" si="359"/>
        <v>-18000</v>
      </c>
      <c r="Z575" s="30">
        <f t="shared" si="360"/>
        <v>-0.27692307692307694</v>
      </c>
    </row>
    <row r="576" spans="1:26" ht="12.75">
      <c r="A576" s="35">
        <v>2003</v>
      </c>
      <c r="B576" s="26" t="s">
        <v>71</v>
      </c>
      <c r="C576" s="29">
        <v>14020</v>
      </c>
      <c r="D576" s="29">
        <v>5910</v>
      </c>
      <c r="E576" s="29">
        <v>5910</v>
      </c>
      <c r="F576" s="29">
        <v>2519</v>
      </c>
      <c r="G576" s="29">
        <v>2519</v>
      </c>
      <c r="H576" s="29">
        <v>2519</v>
      </c>
      <c r="I576" s="47">
        <v>2519</v>
      </c>
      <c r="J576" s="47">
        <v>2519</v>
      </c>
      <c r="K576" s="47">
        <v>2519</v>
      </c>
      <c r="L576" s="47">
        <v>2550</v>
      </c>
      <c r="M576" s="47">
        <v>2550</v>
      </c>
      <c r="N576" s="47">
        <v>2550</v>
      </c>
      <c r="O576" s="47">
        <v>2550</v>
      </c>
      <c r="P576" s="47">
        <v>2550</v>
      </c>
      <c r="Q576" s="47">
        <v>2550</v>
      </c>
      <c r="R576" s="47">
        <v>2550</v>
      </c>
      <c r="S576" s="47">
        <v>2550</v>
      </c>
      <c r="T576" s="47">
        <v>2550</v>
      </c>
      <c r="U576" s="47">
        <v>2550</v>
      </c>
      <c r="V576" s="47">
        <v>2550</v>
      </c>
      <c r="W576" s="47">
        <v>2550</v>
      </c>
      <c r="X576" s="47">
        <v>2550</v>
      </c>
      <c r="Y576" s="49">
        <f t="shared" si="359"/>
        <v>0</v>
      </c>
      <c r="Z576" s="30">
        <f t="shared" si="360"/>
        <v>0</v>
      </c>
    </row>
    <row r="577" spans="1:26" ht="12.75">
      <c r="A577" s="35">
        <v>2004</v>
      </c>
      <c r="B577" s="26" t="s">
        <v>72</v>
      </c>
      <c r="C577" s="29"/>
      <c r="D577" s="29"/>
      <c r="E577" s="29"/>
      <c r="F577" s="29"/>
      <c r="G577" s="29"/>
      <c r="H577" s="29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>
        <v>0</v>
      </c>
      <c r="X577" s="47">
        <v>500</v>
      </c>
      <c r="Y577" s="49">
        <f t="shared" si="359"/>
        <v>500</v>
      </c>
      <c r="Z577" s="30">
        <v>1</v>
      </c>
    </row>
    <row r="578" spans="1:26" ht="12.75">
      <c r="A578" s="35">
        <v>2005</v>
      </c>
      <c r="B578" s="26" t="s">
        <v>73</v>
      </c>
      <c r="C578" s="29"/>
      <c r="D578" s="29"/>
      <c r="E578" s="29"/>
      <c r="F578" s="29"/>
      <c r="G578" s="29"/>
      <c r="H578" s="29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>
        <v>0</v>
      </c>
      <c r="X578" s="47">
        <v>44</v>
      </c>
      <c r="Y578" s="49">
        <f t="shared" si="359"/>
        <v>44</v>
      </c>
      <c r="Z578" s="30">
        <v>1</v>
      </c>
    </row>
    <row r="579" spans="1:26" ht="12.75">
      <c r="A579" s="35">
        <v>2006</v>
      </c>
      <c r="B579" s="26" t="s">
        <v>107</v>
      </c>
      <c r="C579" s="29"/>
      <c r="D579" s="29"/>
      <c r="E579" s="29"/>
      <c r="F579" s="29"/>
      <c r="G579" s="29"/>
      <c r="H579" s="29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>
        <v>0</v>
      </c>
      <c r="X579" s="47">
        <v>60</v>
      </c>
      <c r="Y579" s="49">
        <f t="shared" si="359"/>
        <v>60</v>
      </c>
      <c r="Z579" s="30">
        <v>1</v>
      </c>
    </row>
    <row r="580" spans="1:26" ht="12.75">
      <c r="A580" s="35">
        <v>2007</v>
      </c>
      <c r="B580" s="26" t="s">
        <v>123</v>
      </c>
      <c r="C580" s="29">
        <v>13</v>
      </c>
      <c r="D580" s="29">
        <v>750</v>
      </c>
      <c r="E580" s="29">
        <v>750</v>
      </c>
      <c r="F580" s="29">
        <v>750</v>
      </c>
      <c r="G580" s="29">
        <v>104</v>
      </c>
      <c r="H580" s="29">
        <v>550</v>
      </c>
      <c r="I580" s="47">
        <v>145</v>
      </c>
      <c r="J580" s="47">
        <v>550</v>
      </c>
      <c r="K580" s="47">
        <v>74</v>
      </c>
      <c r="L580" s="47">
        <v>400</v>
      </c>
      <c r="M580" s="47">
        <v>50</v>
      </c>
      <c r="N580" s="47">
        <v>400</v>
      </c>
      <c r="O580" s="47">
        <v>89</v>
      </c>
      <c r="P580" s="47">
        <v>400</v>
      </c>
      <c r="Q580" s="47">
        <v>0</v>
      </c>
      <c r="R580" s="47">
        <v>400</v>
      </c>
      <c r="S580" s="47">
        <v>0</v>
      </c>
      <c r="T580" s="47">
        <v>400</v>
      </c>
      <c r="U580" s="47">
        <v>132</v>
      </c>
      <c r="V580" s="47">
        <v>400</v>
      </c>
      <c r="W580" s="47">
        <v>375</v>
      </c>
      <c r="X580" s="47">
        <v>400</v>
      </c>
      <c r="Y580" s="49">
        <f t="shared" si="359"/>
        <v>0</v>
      </c>
      <c r="Z580" s="30">
        <f t="shared" si="360"/>
        <v>0</v>
      </c>
    </row>
    <row r="581" spans="1:26" ht="12.75">
      <c r="A581" s="35">
        <v>2008</v>
      </c>
      <c r="B581" s="26" t="s">
        <v>77</v>
      </c>
      <c r="C581" s="29">
        <v>757</v>
      </c>
      <c r="D581" s="29">
        <v>1000</v>
      </c>
      <c r="E581" s="29">
        <v>500</v>
      </c>
      <c r="F581" s="29">
        <v>750</v>
      </c>
      <c r="G581" s="29">
        <v>876</v>
      </c>
      <c r="H581" s="29">
        <v>750</v>
      </c>
      <c r="I581" s="47">
        <v>763</v>
      </c>
      <c r="J581" s="47">
        <v>750</v>
      </c>
      <c r="K581" s="47">
        <v>788</v>
      </c>
      <c r="L581" s="47">
        <v>750</v>
      </c>
      <c r="M581" s="47">
        <v>854</v>
      </c>
      <c r="N581" s="47">
        <v>750</v>
      </c>
      <c r="O581" s="47">
        <v>859</v>
      </c>
      <c r="P581" s="47">
        <v>750</v>
      </c>
      <c r="Q581" s="47">
        <v>325</v>
      </c>
      <c r="R581" s="47">
        <v>750</v>
      </c>
      <c r="S581" s="47">
        <v>395</v>
      </c>
      <c r="T581" s="47">
        <v>500</v>
      </c>
      <c r="U581" s="47">
        <v>137</v>
      </c>
      <c r="V581" s="47">
        <v>500</v>
      </c>
      <c r="W581" s="47">
        <v>300</v>
      </c>
      <c r="X581" s="47">
        <v>300</v>
      </c>
      <c r="Y581" s="49">
        <f t="shared" si="359"/>
        <v>-200</v>
      </c>
      <c r="Z581" s="30">
        <f t="shared" si="360"/>
        <v>-0.4</v>
      </c>
    </row>
    <row r="582" spans="1:26" ht="12.75">
      <c r="A582" s="35">
        <v>2009</v>
      </c>
      <c r="B582" s="26" t="s">
        <v>124</v>
      </c>
      <c r="C582" s="29">
        <v>236</v>
      </c>
      <c r="D582" s="29">
        <v>1000</v>
      </c>
      <c r="E582" s="29">
        <v>1000</v>
      </c>
      <c r="F582" s="29">
        <v>750</v>
      </c>
      <c r="G582" s="29">
        <v>300</v>
      </c>
      <c r="H582" s="29">
        <v>750</v>
      </c>
      <c r="I582" s="47">
        <v>530</v>
      </c>
      <c r="J582" s="47">
        <v>750</v>
      </c>
      <c r="K582" s="47">
        <v>665</v>
      </c>
      <c r="L582" s="47">
        <v>600</v>
      </c>
      <c r="M582" s="47">
        <v>248</v>
      </c>
      <c r="N582" s="47">
        <v>600</v>
      </c>
      <c r="O582" s="47">
        <v>0</v>
      </c>
      <c r="P582" s="47">
        <v>600</v>
      </c>
      <c r="Q582" s="47">
        <v>0</v>
      </c>
      <c r="R582" s="47">
        <v>600</v>
      </c>
      <c r="S582" s="47">
        <v>0</v>
      </c>
      <c r="T582" s="47">
        <v>600</v>
      </c>
      <c r="U582" s="47">
        <v>0</v>
      </c>
      <c r="V582" s="47">
        <v>600</v>
      </c>
      <c r="W582" s="47">
        <v>600</v>
      </c>
      <c r="X582" s="47">
        <v>400</v>
      </c>
      <c r="Y582" s="49">
        <f t="shared" si="359"/>
        <v>-200</v>
      </c>
      <c r="Z582" s="30">
        <f t="shared" si="360"/>
        <v>-0.3333333333333333</v>
      </c>
    </row>
    <row r="583" spans="1:26" ht="12.75">
      <c r="A583" s="35">
        <v>2010</v>
      </c>
      <c r="B583" s="26" t="s">
        <v>255</v>
      </c>
      <c r="C583" s="29"/>
      <c r="D583" s="29"/>
      <c r="E583" s="29"/>
      <c r="F583" s="29"/>
      <c r="G583" s="29"/>
      <c r="H583" s="29"/>
      <c r="I583" s="47"/>
      <c r="J583" s="47"/>
      <c r="K583" s="47"/>
      <c r="L583" s="47"/>
      <c r="M583" s="47">
        <v>0</v>
      </c>
      <c r="N583" s="47">
        <v>35000</v>
      </c>
      <c r="O583" s="47">
        <v>14830</v>
      </c>
      <c r="P583" s="47">
        <v>18000</v>
      </c>
      <c r="Q583" s="47">
        <v>19888</v>
      </c>
      <c r="R583" s="47">
        <v>16000</v>
      </c>
      <c r="S583" s="47">
        <v>24934</v>
      </c>
      <c r="T583" s="47">
        <v>5000</v>
      </c>
      <c r="U583" s="47">
        <v>13851</v>
      </c>
      <c r="V583" s="47">
        <v>6500</v>
      </c>
      <c r="W583" s="47">
        <v>9000</v>
      </c>
      <c r="X583" s="47">
        <v>8000</v>
      </c>
      <c r="Y583" s="49">
        <f t="shared" si="359"/>
        <v>1500</v>
      </c>
      <c r="Z583" s="30">
        <f t="shared" si="360"/>
        <v>0.23076923076923078</v>
      </c>
    </row>
    <row r="584" spans="1:26" ht="12.75">
      <c r="A584" s="35">
        <v>2011</v>
      </c>
      <c r="B584" s="26" t="s">
        <v>256</v>
      </c>
      <c r="C584" s="29">
        <v>10017</v>
      </c>
      <c r="D584" s="29">
        <v>30100</v>
      </c>
      <c r="E584" s="29">
        <v>30100</v>
      </c>
      <c r="F584" s="29">
        <v>34845</v>
      </c>
      <c r="G584" s="29">
        <v>33425</v>
      </c>
      <c r="H584" s="29">
        <v>33948</v>
      </c>
      <c r="I584" s="47">
        <v>33948</v>
      </c>
      <c r="J584" s="47">
        <v>36490</v>
      </c>
      <c r="K584" s="47">
        <v>36490</v>
      </c>
      <c r="L584" s="47">
        <v>37766</v>
      </c>
      <c r="M584" s="47">
        <v>37981</v>
      </c>
      <c r="N584" s="47">
        <v>39829</v>
      </c>
      <c r="O584" s="47">
        <v>39829</v>
      </c>
      <c r="P584" s="47">
        <v>33713</v>
      </c>
      <c r="Q584" s="47">
        <v>33713</v>
      </c>
      <c r="R584" s="47">
        <v>34707</v>
      </c>
      <c r="S584" s="47">
        <v>34717</v>
      </c>
      <c r="T584" s="47">
        <v>33997</v>
      </c>
      <c r="U584" s="47">
        <v>34091</v>
      </c>
      <c r="V584" s="47">
        <v>35244</v>
      </c>
      <c r="W584" s="47">
        <v>35244</v>
      </c>
      <c r="X584" s="47">
        <v>32739</v>
      </c>
      <c r="Y584" s="49">
        <f t="shared" si="359"/>
        <v>-2505</v>
      </c>
      <c r="Z584" s="30">
        <f t="shared" si="360"/>
        <v>-0.07107592781750086</v>
      </c>
    </row>
    <row r="585" spans="1:26" ht="12.75">
      <c r="A585" s="35">
        <v>2034</v>
      </c>
      <c r="B585" s="26" t="s">
        <v>110</v>
      </c>
      <c r="C585" s="29">
        <v>167</v>
      </c>
      <c r="D585" s="29">
        <v>1000</v>
      </c>
      <c r="E585" s="29">
        <v>1000</v>
      </c>
      <c r="F585" s="29">
        <v>500</v>
      </c>
      <c r="G585" s="29">
        <v>412</v>
      </c>
      <c r="H585" s="29">
        <v>750</v>
      </c>
      <c r="I585" s="47">
        <v>448</v>
      </c>
      <c r="J585" s="47">
        <v>500</v>
      </c>
      <c r="K585" s="47">
        <v>436</v>
      </c>
      <c r="L585" s="47">
        <v>500</v>
      </c>
      <c r="M585" s="47">
        <v>375</v>
      </c>
      <c r="N585" s="47">
        <v>1000</v>
      </c>
      <c r="O585" s="47">
        <v>319</v>
      </c>
      <c r="P585" s="47">
        <v>1000</v>
      </c>
      <c r="Q585" s="47">
        <v>298</v>
      </c>
      <c r="R585" s="47">
        <v>500</v>
      </c>
      <c r="S585" s="47">
        <v>354</v>
      </c>
      <c r="T585" s="47">
        <v>500</v>
      </c>
      <c r="U585" s="47">
        <v>0</v>
      </c>
      <c r="V585" s="47">
        <v>500</v>
      </c>
      <c r="W585" s="47">
        <v>500</v>
      </c>
      <c r="X585" s="47">
        <v>500</v>
      </c>
      <c r="Y585" s="49">
        <f t="shared" si="359"/>
        <v>0</v>
      </c>
      <c r="Z585" s="30">
        <f t="shared" si="360"/>
        <v>0</v>
      </c>
    </row>
    <row r="586" spans="1:26" ht="12.75">
      <c r="A586" s="35">
        <v>2035</v>
      </c>
      <c r="B586" s="26" t="s">
        <v>86</v>
      </c>
      <c r="C586" s="29">
        <v>5737</v>
      </c>
      <c r="D586" s="29">
        <v>4000</v>
      </c>
      <c r="E586" s="29">
        <v>4000</v>
      </c>
      <c r="F586" s="29">
        <v>7600</v>
      </c>
      <c r="G586" s="29">
        <v>9268</v>
      </c>
      <c r="H586" s="29">
        <v>7600</v>
      </c>
      <c r="I586" s="47">
        <v>12421</v>
      </c>
      <c r="J586" s="47">
        <v>7710</v>
      </c>
      <c r="K586" s="47">
        <v>10427</v>
      </c>
      <c r="L586" s="47">
        <v>9910</v>
      </c>
      <c r="M586" s="47">
        <v>15208</v>
      </c>
      <c r="N586" s="47">
        <v>12000</v>
      </c>
      <c r="O586" s="47">
        <v>18920</v>
      </c>
      <c r="P586" s="47">
        <v>20010</v>
      </c>
      <c r="Q586" s="47">
        <v>17025</v>
      </c>
      <c r="R586" s="47">
        <v>18300</v>
      </c>
      <c r="S586" s="47">
        <v>16697</v>
      </c>
      <c r="T586" s="47">
        <v>14800</v>
      </c>
      <c r="U586" s="47">
        <v>15338</v>
      </c>
      <c r="V586" s="47">
        <v>15800</v>
      </c>
      <c r="W586" s="47">
        <v>15800</v>
      </c>
      <c r="X586" s="47">
        <v>18300</v>
      </c>
      <c r="Y586" s="49">
        <f t="shared" si="359"/>
        <v>2500</v>
      </c>
      <c r="Z586" s="30">
        <f t="shared" si="360"/>
        <v>0.15822784810126583</v>
      </c>
    </row>
    <row r="587" spans="1:26" ht="12.75">
      <c r="A587" s="35">
        <v>2062</v>
      </c>
      <c r="B587" s="26" t="s">
        <v>89</v>
      </c>
      <c r="C587" s="29">
        <v>0</v>
      </c>
      <c r="D587" s="29">
        <v>5000</v>
      </c>
      <c r="E587" s="29">
        <v>2000</v>
      </c>
      <c r="F587" s="29">
        <v>4000</v>
      </c>
      <c r="G587" s="29">
        <v>2877</v>
      </c>
      <c r="H587" s="29">
        <v>4000</v>
      </c>
      <c r="I587" s="47">
        <v>3961</v>
      </c>
      <c r="J587" s="47">
        <v>4000</v>
      </c>
      <c r="K587" s="47">
        <v>3620</v>
      </c>
      <c r="L587" s="47">
        <v>4000</v>
      </c>
      <c r="M587" s="47">
        <v>3698</v>
      </c>
      <c r="N587" s="47">
        <v>4000</v>
      </c>
      <c r="O587" s="47">
        <v>3943</v>
      </c>
      <c r="P587" s="47">
        <v>4000</v>
      </c>
      <c r="Q587" s="47">
        <v>0</v>
      </c>
      <c r="R587" s="47">
        <v>4000</v>
      </c>
      <c r="S587" s="47">
        <v>0</v>
      </c>
      <c r="T587" s="47">
        <v>4000</v>
      </c>
      <c r="U587" s="47">
        <v>2405</v>
      </c>
      <c r="V587" s="47">
        <v>4000</v>
      </c>
      <c r="W587" s="47">
        <v>0</v>
      </c>
      <c r="X587" s="47">
        <v>4000</v>
      </c>
      <c r="Y587" s="49">
        <f t="shared" si="359"/>
        <v>0</v>
      </c>
      <c r="Z587" s="30">
        <f t="shared" si="360"/>
        <v>0</v>
      </c>
    </row>
    <row r="588" spans="1:26" ht="12.75">
      <c r="A588" s="35">
        <v>3001</v>
      </c>
      <c r="B588" s="26" t="s">
        <v>92</v>
      </c>
      <c r="C588" s="29">
        <v>894</v>
      </c>
      <c r="D588" s="29">
        <v>500</v>
      </c>
      <c r="E588" s="29">
        <v>500</v>
      </c>
      <c r="F588" s="29">
        <v>750</v>
      </c>
      <c r="G588" s="29">
        <v>942</v>
      </c>
      <c r="H588" s="29">
        <v>750</v>
      </c>
      <c r="I588" s="47">
        <v>754</v>
      </c>
      <c r="J588" s="47">
        <v>800</v>
      </c>
      <c r="K588" s="47">
        <v>617</v>
      </c>
      <c r="L588" s="47">
        <v>800</v>
      </c>
      <c r="M588" s="47">
        <v>738</v>
      </c>
      <c r="N588" s="47">
        <v>800</v>
      </c>
      <c r="O588" s="47">
        <v>133</v>
      </c>
      <c r="P588" s="47">
        <v>800</v>
      </c>
      <c r="Q588" s="47">
        <v>1394</v>
      </c>
      <c r="R588" s="47">
        <v>800</v>
      </c>
      <c r="S588" s="47">
        <v>254</v>
      </c>
      <c r="T588" s="47">
        <v>500</v>
      </c>
      <c r="U588" s="47">
        <v>194</v>
      </c>
      <c r="V588" s="47">
        <v>500</v>
      </c>
      <c r="W588" s="47">
        <v>400</v>
      </c>
      <c r="X588" s="47">
        <v>400</v>
      </c>
      <c r="Y588" s="49">
        <f t="shared" si="359"/>
        <v>-100</v>
      </c>
      <c r="Z588" s="30">
        <f t="shared" si="360"/>
        <v>-0.2</v>
      </c>
    </row>
    <row r="589" spans="1:26" ht="12.75">
      <c r="A589" s="35">
        <v>3003</v>
      </c>
      <c r="B589" s="26" t="s">
        <v>94</v>
      </c>
      <c r="C589" s="29">
        <v>15000</v>
      </c>
      <c r="D589" s="29">
        <v>33325</v>
      </c>
      <c r="E589" s="29">
        <v>16500</v>
      </c>
      <c r="F589" s="29">
        <v>17250</v>
      </c>
      <c r="G589" s="29">
        <v>7200</v>
      </c>
      <c r="H589" s="29">
        <v>12300</v>
      </c>
      <c r="I589" s="47">
        <v>2500</v>
      </c>
      <c r="J589" s="47">
        <v>7500</v>
      </c>
      <c r="K589" s="47">
        <v>4150</v>
      </c>
      <c r="L589" s="47">
        <v>6000</v>
      </c>
      <c r="M589" s="47">
        <v>6000</v>
      </c>
      <c r="N589" s="47">
        <v>9660</v>
      </c>
      <c r="O589" s="47">
        <v>12300</v>
      </c>
      <c r="P589" s="47">
        <v>14200</v>
      </c>
      <c r="Q589" s="47">
        <v>14200</v>
      </c>
      <c r="R589" s="47">
        <v>12600</v>
      </c>
      <c r="S589" s="47">
        <v>12600</v>
      </c>
      <c r="T589" s="47">
        <v>18300</v>
      </c>
      <c r="U589" s="47">
        <v>18300</v>
      </c>
      <c r="V589" s="47">
        <v>12285</v>
      </c>
      <c r="W589" s="47">
        <v>15000</v>
      </c>
      <c r="X589" s="47">
        <v>15000</v>
      </c>
      <c r="Y589" s="49">
        <f t="shared" si="359"/>
        <v>2715</v>
      </c>
      <c r="Z589" s="30">
        <f t="shared" si="360"/>
        <v>0.221001221001221</v>
      </c>
    </row>
    <row r="590" spans="1:26" s="8" customFormat="1" ht="12.75">
      <c r="A590" s="35">
        <v>3006</v>
      </c>
      <c r="B590" s="26" t="s">
        <v>120</v>
      </c>
      <c r="C590" s="29">
        <v>9382</v>
      </c>
      <c r="D590" s="29">
        <v>8500</v>
      </c>
      <c r="E590" s="29">
        <v>8500</v>
      </c>
      <c r="F590" s="29">
        <v>10530</v>
      </c>
      <c r="G590" s="29">
        <v>11380</v>
      </c>
      <c r="H590" s="29">
        <v>10150</v>
      </c>
      <c r="I590" s="47">
        <v>11830</v>
      </c>
      <c r="J590" s="47">
        <v>10150</v>
      </c>
      <c r="K590" s="47">
        <v>10713</v>
      </c>
      <c r="L590" s="47">
        <v>10650</v>
      </c>
      <c r="M590" s="47">
        <v>11450</v>
      </c>
      <c r="N590" s="47">
        <v>12000</v>
      </c>
      <c r="O590" s="47">
        <v>11456</v>
      </c>
      <c r="P590" s="47">
        <v>12000</v>
      </c>
      <c r="Q590" s="47">
        <v>11059</v>
      </c>
      <c r="R590" s="47">
        <v>11750</v>
      </c>
      <c r="S590" s="47">
        <v>13775</v>
      </c>
      <c r="T590" s="47">
        <v>12050</v>
      </c>
      <c r="U590" s="47">
        <v>10683</v>
      </c>
      <c r="V590" s="47">
        <v>13600</v>
      </c>
      <c r="W590" s="47">
        <v>13600</v>
      </c>
      <c r="X590" s="47">
        <v>13600</v>
      </c>
      <c r="Y590" s="49">
        <f t="shared" si="359"/>
        <v>0</v>
      </c>
      <c r="Z590" s="30">
        <f t="shared" si="360"/>
        <v>0</v>
      </c>
    </row>
    <row r="591" spans="1:26" s="8" customFormat="1" ht="12.75">
      <c r="A591" s="35">
        <v>4001</v>
      </c>
      <c r="B591" s="26" t="s">
        <v>257</v>
      </c>
      <c r="C591" s="29">
        <v>17629</v>
      </c>
      <c r="D591" s="29">
        <v>10000</v>
      </c>
      <c r="E591" s="29">
        <v>10000</v>
      </c>
      <c r="F591" s="29">
        <v>9000</v>
      </c>
      <c r="G591" s="29">
        <v>8843</v>
      </c>
      <c r="H591" s="29">
        <v>10000</v>
      </c>
      <c r="I591" s="47">
        <v>10288</v>
      </c>
      <c r="J591" s="47">
        <v>6000</v>
      </c>
      <c r="K591" s="47">
        <v>6000</v>
      </c>
      <c r="L591" s="47">
        <v>6000</v>
      </c>
      <c r="M591" s="47">
        <v>5839</v>
      </c>
      <c r="N591" s="47">
        <v>6000</v>
      </c>
      <c r="O591" s="47">
        <v>5329</v>
      </c>
      <c r="P591" s="47">
        <v>6000</v>
      </c>
      <c r="Q591" s="47">
        <v>4612</v>
      </c>
      <c r="R591" s="47">
        <v>5680</v>
      </c>
      <c r="S591" s="47">
        <v>5174</v>
      </c>
      <c r="T591" s="47">
        <v>0</v>
      </c>
      <c r="U591" s="47">
        <v>0</v>
      </c>
      <c r="V591" s="47">
        <v>0</v>
      </c>
      <c r="W591" s="47">
        <v>0</v>
      </c>
      <c r="X591" s="47">
        <v>0</v>
      </c>
      <c r="Y591" s="49">
        <f t="shared" si="359"/>
        <v>0</v>
      </c>
      <c r="Z591" s="30"/>
    </row>
    <row r="592" spans="1:26" s="8" customFormat="1" ht="12.75">
      <c r="A592" s="39"/>
      <c r="B592" s="26" t="s">
        <v>113</v>
      </c>
      <c r="C592" s="31">
        <f aca="true" t="shared" si="364" ref="C592:Q592">SUM(C574:C591)</f>
        <v>92879</v>
      </c>
      <c r="D592" s="34">
        <f t="shared" si="364"/>
        <v>124585</v>
      </c>
      <c r="E592" s="34">
        <f t="shared" si="364"/>
        <v>128260</v>
      </c>
      <c r="F592" s="34">
        <f t="shared" si="364"/>
        <v>138744</v>
      </c>
      <c r="G592" s="34">
        <f>SUM(G574:G591)</f>
        <v>140955</v>
      </c>
      <c r="H592" s="34">
        <f t="shared" si="364"/>
        <v>132727</v>
      </c>
      <c r="I592" s="50">
        <f t="shared" si="364"/>
        <v>141861</v>
      </c>
      <c r="J592" s="50">
        <f t="shared" si="364"/>
        <v>133379</v>
      </c>
      <c r="K592" s="50">
        <f t="shared" si="364"/>
        <v>135356</v>
      </c>
      <c r="L592" s="50">
        <f t="shared" si="364"/>
        <v>144586</v>
      </c>
      <c r="M592" s="50">
        <f t="shared" si="364"/>
        <v>133610</v>
      </c>
      <c r="N592" s="50">
        <f t="shared" si="364"/>
        <v>189249</v>
      </c>
      <c r="O592" s="50">
        <f t="shared" si="364"/>
        <v>162564</v>
      </c>
      <c r="P592" s="50">
        <f t="shared" si="364"/>
        <v>176583</v>
      </c>
      <c r="Q592" s="50">
        <f t="shared" si="364"/>
        <v>167923</v>
      </c>
      <c r="R592" s="50">
        <f aca="true" t="shared" si="365" ref="R592:X592">SUM(R574:R591)</f>
        <v>172137</v>
      </c>
      <c r="S592" s="50">
        <f t="shared" si="365"/>
        <v>179657</v>
      </c>
      <c r="T592" s="50">
        <f t="shared" si="365"/>
        <v>159397</v>
      </c>
      <c r="U592" s="50">
        <f t="shared" si="365"/>
        <v>174825</v>
      </c>
      <c r="V592" s="50">
        <f t="shared" si="365"/>
        <v>158679</v>
      </c>
      <c r="W592" s="50">
        <f t="shared" si="365"/>
        <v>144569</v>
      </c>
      <c r="X592" s="50">
        <f t="shared" si="365"/>
        <v>144993</v>
      </c>
      <c r="Y592" s="50">
        <f t="shared" si="359"/>
        <v>-13686</v>
      </c>
      <c r="Z592" s="32">
        <f t="shared" si="360"/>
        <v>-0.08624959824551454</v>
      </c>
    </row>
    <row r="593" spans="1:26" ht="12.75">
      <c r="A593" s="39"/>
      <c r="B593" s="26" t="s">
        <v>258</v>
      </c>
      <c r="C593" s="31">
        <f>SUM(C592+C573)</f>
        <v>192531</v>
      </c>
      <c r="D593" s="31">
        <f>SUM(D592+D573)</f>
        <v>299726</v>
      </c>
      <c r="E593" s="31">
        <f>SUM(E592+E573)</f>
        <v>332760</v>
      </c>
      <c r="F593" s="31">
        <f>SUM(F592+F573)</f>
        <v>350954.445</v>
      </c>
      <c r="G593" s="31">
        <f>SUM(G573+G592)</f>
        <v>356039</v>
      </c>
      <c r="H593" s="31">
        <f>SUM(H592+H573)</f>
        <v>352905</v>
      </c>
      <c r="I593" s="48">
        <f>SUM(I592+I573)</f>
        <v>347645</v>
      </c>
      <c r="J593" s="48">
        <f>SUM(J592+J573)</f>
        <v>353772</v>
      </c>
      <c r="K593" s="48">
        <f>SUM(K592+K573)</f>
        <v>365837</v>
      </c>
      <c r="L593" s="48">
        <f aca="true" t="shared" si="366" ref="L593:R593">SUM(L573+L592)</f>
        <v>381273</v>
      </c>
      <c r="M593" s="48">
        <f t="shared" si="366"/>
        <v>360150</v>
      </c>
      <c r="N593" s="48">
        <f t="shared" si="366"/>
        <v>377675</v>
      </c>
      <c r="O593" s="48">
        <f t="shared" si="366"/>
        <v>369363</v>
      </c>
      <c r="P593" s="48">
        <f t="shared" si="366"/>
        <v>392426</v>
      </c>
      <c r="Q593" s="48">
        <f t="shared" si="366"/>
        <v>402932</v>
      </c>
      <c r="R593" s="48">
        <f t="shared" si="366"/>
        <v>399164</v>
      </c>
      <c r="S593" s="48">
        <f aca="true" t="shared" si="367" ref="S593:X593">SUM(S573+S592)</f>
        <v>416186</v>
      </c>
      <c r="T593" s="48">
        <f t="shared" si="367"/>
        <v>322432</v>
      </c>
      <c r="U593" s="48">
        <f t="shared" si="367"/>
        <v>350408</v>
      </c>
      <c r="V593" s="48">
        <f t="shared" si="367"/>
        <v>319728</v>
      </c>
      <c r="W593" s="48">
        <f t="shared" si="367"/>
        <v>299743</v>
      </c>
      <c r="X593" s="48">
        <f t="shared" si="367"/>
        <v>310177</v>
      </c>
      <c r="Y593" s="50">
        <f t="shared" si="359"/>
        <v>-9551</v>
      </c>
      <c r="Z593" s="32">
        <f t="shared" si="360"/>
        <v>-0.029872266426462492</v>
      </c>
    </row>
    <row r="594" spans="1:26" ht="12.75">
      <c r="A594" s="39"/>
      <c r="B594" s="26"/>
      <c r="C594" s="31"/>
      <c r="D594" s="31"/>
      <c r="E594" s="31"/>
      <c r="F594" s="31"/>
      <c r="G594" s="31"/>
      <c r="H594" s="31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9"/>
      <c r="Z594" s="30"/>
    </row>
    <row r="595" spans="1:26" ht="12.75">
      <c r="A595" s="1">
        <v>660</v>
      </c>
      <c r="B595" s="2" t="s">
        <v>59</v>
      </c>
      <c r="C595" s="1" t="s">
        <v>1</v>
      </c>
      <c r="D595" s="3" t="s">
        <v>2</v>
      </c>
      <c r="E595" s="3" t="s">
        <v>1</v>
      </c>
      <c r="F595" s="3" t="s">
        <v>2</v>
      </c>
      <c r="G595" s="3" t="s">
        <v>1</v>
      </c>
      <c r="H595" s="3" t="s">
        <v>2</v>
      </c>
      <c r="I595" s="3" t="s">
        <v>1</v>
      </c>
      <c r="J595" s="3" t="s">
        <v>2</v>
      </c>
      <c r="K595" s="3" t="s">
        <v>1</v>
      </c>
      <c r="L595" s="3" t="s">
        <v>2</v>
      </c>
      <c r="M595" s="3" t="s">
        <v>1</v>
      </c>
      <c r="N595" s="3" t="s">
        <v>2</v>
      </c>
      <c r="O595" s="3" t="s">
        <v>1</v>
      </c>
      <c r="P595" s="3" t="s">
        <v>2</v>
      </c>
      <c r="Q595" s="3" t="s">
        <v>3</v>
      </c>
      <c r="R595" s="3" t="s">
        <v>2</v>
      </c>
      <c r="S595" s="3" t="s">
        <v>1</v>
      </c>
      <c r="T595" s="3" t="s">
        <v>2</v>
      </c>
      <c r="U595" s="3" t="s">
        <v>3</v>
      </c>
      <c r="V595" s="3" t="s">
        <v>2</v>
      </c>
      <c r="W595" s="3" t="s">
        <v>267</v>
      </c>
      <c r="X595" s="3" t="s">
        <v>2</v>
      </c>
      <c r="Y595" s="3" t="s">
        <v>4</v>
      </c>
      <c r="Z595" s="3" t="s">
        <v>5</v>
      </c>
    </row>
    <row r="596" spans="1:26" ht="12.75">
      <c r="A596" s="1"/>
      <c r="B596" s="2"/>
      <c r="C596" s="1" t="s">
        <v>6</v>
      </c>
      <c r="D596" s="3" t="s">
        <v>7</v>
      </c>
      <c r="E596" s="3" t="s">
        <v>7</v>
      </c>
      <c r="F596" s="3" t="s">
        <v>8</v>
      </c>
      <c r="G596" s="3" t="s">
        <v>8</v>
      </c>
      <c r="H596" s="3" t="s">
        <v>9</v>
      </c>
      <c r="I596" s="3" t="s">
        <v>9</v>
      </c>
      <c r="J596" s="3" t="s">
        <v>10</v>
      </c>
      <c r="K596" s="3" t="s">
        <v>10</v>
      </c>
      <c r="L596" s="3" t="s">
        <v>11</v>
      </c>
      <c r="M596" s="3" t="s">
        <v>11</v>
      </c>
      <c r="N596" s="3" t="s">
        <v>12</v>
      </c>
      <c r="O596" s="3" t="s">
        <v>13</v>
      </c>
      <c r="P596" s="3" t="s">
        <v>14</v>
      </c>
      <c r="Q596" s="3" t="s">
        <v>14</v>
      </c>
      <c r="R596" s="3" t="s">
        <v>15</v>
      </c>
      <c r="S596" s="3" t="s">
        <v>16</v>
      </c>
      <c r="T596" s="3" t="s">
        <v>17</v>
      </c>
      <c r="U596" s="3" t="s">
        <v>17</v>
      </c>
      <c r="V596" s="3" t="s">
        <v>18</v>
      </c>
      <c r="W596" s="3" t="s">
        <v>18</v>
      </c>
      <c r="X596" s="3" t="s">
        <v>264</v>
      </c>
      <c r="Y596" s="3" t="s">
        <v>266</v>
      </c>
      <c r="Z596" s="3" t="s">
        <v>266</v>
      </c>
    </row>
    <row r="597" spans="1:26" s="8" customFormat="1" ht="12.75">
      <c r="A597" s="35">
        <v>1002</v>
      </c>
      <c r="B597" s="26" t="s">
        <v>65</v>
      </c>
      <c r="C597" s="29">
        <v>2250</v>
      </c>
      <c r="D597" s="29">
        <v>2318</v>
      </c>
      <c r="E597" s="51">
        <v>2318</v>
      </c>
      <c r="F597" s="51">
        <v>2388</v>
      </c>
      <c r="G597" s="51">
        <v>2388</v>
      </c>
      <c r="H597" s="51">
        <v>2460</v>
      </c>
      <c r="I597" s="61">
        <v>2460</v>
      </c>
      <c r="J597" s="61">
        <v>2534</v>
      </c>
      <c r="K597" s="61">
        <v>2534</v>
      </c>
      <c r="L597" s="61">
        <v>2636</v>
      </c>
      <c r="M597" s="61">
        <v>2636</v>
      </c>
      <c r="N597" s="61">
        <v>2702</v>
      </c>
      <c r="O597" s="61">
        <v>2702</v>
      </c>
      <c r="P597" s="61">
        <v>2783</v>
      </c>
      <c r="Q597" s="61">
        <v>2783</v>
      </c>
      <c r="R597" s="61">
        <v>2895</v>
      </c>
      <c r="S597" s="61">
        <v>2895</v>
      </c>
      <c r="T597" s="61">
        <v>3011</v>
      </c>
      <c r="U597" s="61">
        <v>3011</v>
      </c>
      <c r="V597" s="61">
        <v>3000</v>
      </c>
      <c r="W597" s="61">
        <v>3000</v>
      </c>
      <c r="X597" s="61">
        <v>3000</v>
      </c>
      <c r="Y597" s="60">
        <f>SUM(X597-V597)</f>
        <v>0</v>
      </c>
      <c r="Z597" s="30">
        <f>SUM(Y597/V597)</f>
        <v>0</v>
      </c>
    </row>
    <row r="598" spans="1:26" ht="12.75">
      <c r="A598" s="35">
        <v>1020</v>
      </c>
      <c r="B598" s="26" t="s">
        <v>67</v>
      </c>
      <c r="C598" s="29">
        <v>172</v>
      </c>
      <c r="D598" s="29">
        <v>177</v>
      </c>
      <c r="E598" s="51">
        <v>172</v>
      </c>
      <c r="F598" s="51">
        <f>SUM(F597*0.0765)</f>
        <v>182.682</v>
      </c>
      <c r="G598" s="51">
        <v>182</v>
      </c>
      <c r="H598" s="51">
        <v>188</v>
      </c>
      <c r="I598" s="61">
        <v>188</v>
      </c>
      <c r="J598" s="61">
        <f>SUM(J597*0.0765)</f>
        <v>193.851</v>
      </c>
      <c r="K598" s="61">
        <v>193</v>
      </c>
      <c r="L598" s="61">
        <v>202</v>
      </c>
      <c r="M598" s="61">
        <v>201</v>
      </c>
      <c r="N598" s="61">
        <v>207</v>
      </c>
      <c r="O598" s="61">
        <v>641</v>
      </c>
      <c r="P598" s="61">
        <v>213</v>
      </c>
      <c r="Q598" s="61">
        <v>213</v>
      </c>
      <c r="R598" s="61">
        <v>222</v>
      </c>
      <c r="S598" s="61">
        <v>221</v>
      </c>
      <c r="T598" s="61">
        <v>231</v>
      </c>
      <c r="U598" s="61">
        <v>230</v>
      </c>
      <c r="V598" s="61">
        <v>231</v>
      </c>
      <c r="W598" s="61">
        <v>231</v>
      </c>
      <c r="X598" s="61">
        <v>231</v>
      </c>
      <c r="Y598" s="60">
        <f aca="true" t="shared" si="368" ref="Y598:Y605">SUM(X598-V598)</f>
        <v>0</v>
      </c>
      <c r="Z598" s="30">
        <f aca="true" t="shared" si="369" ref="Z598:Z605">SUM(Y598/V598)</f>
        <v>0</v>
      </c>
    </row>
    <row r="599" spans="1:26" ht="12.75">
      <c r="A599" s="39"/>
      <c r="B599" s="26" t="s">
        <v>105</v>
      </c>
      <c r="C599" s="31">
        <f aca="true" t="shared" si="370" ref="C599:H599">SUM(C597:C598)</f>
        <v>2422</v>
      </c>
      <c r="D599" s="31">
        <f t="shared" si="370"/>
        <v>2495</v>
      </c>
      <c r="E599" s="59">
        <f t="shared" si="370"/>
        <v>2490</v>
      </c>
      <c r="F599" s="59">
        <f t="shared" si="370"/>
        <v>2570.682</v>
      </c>
      <c r="G599" s="59">
        <f>SUM(G597:G598)</f>
        <v>2570</v>
      </c>
      <c r="H599" s="59">
        <f t="shared" si="370"/>
        <v>2648</v>
      </c>
      <c r="I599" s="69">
        <f aca="true" t="shared" si="371" ref="I599:Q599">SUM(I597:I598)</f>
        <v>2648</v>
      </c>
      <c r="J599" s="69">
        <f t="shared" si="371"/>
        <v>2727.851</v>
      </c>
      <c r="K599" s="69">
        <f t="shared" si="371"/>
        <v>2727</v>
      </c>
      <c r="L599" s="69">
        <f t="shared" si="371"/>
        <v>2838</v>
      </c>
      <c r="M599" s="69">
        <f t="shared" si="371"/>
        <v>2837</v>
      </c>
      <c r="N599" s="69">
        <f t="shared" si="371"/>
        <v>2909</v>
      </c>
      <c r="O599" s="69">
        <f t="shared" si="371"/>
        <v>3343</v>
      </c>
      <c r="P599" s="69">
        <f t="shared" si="371"/>
        <v>2996</v>
      </c>
      <c r="Q599" s="69">
        <f t="shared" si="371"/>
        <v>2996</v>
      </c>
      <c r="R599" s="69">
        <f aca="true" t="shared" si="372" ref="R599:X599">SUM(R597:R598)</f>
        <v>3117</v>
      </c>
      <c r="S599" s="69">
        <f t="shared" si="372"/>
        <v>3116</v>
      </c>
      <c r="T599" s="69">
        <f t="shared" si="372"/>
        <v>3242</v>
      </c>
      <c r="U599" s="69">
        <f t="shared" si="372"/>
        <v>3241</v>
      </c>
      <c r="V599" s="69">
        <f t="shared" si="372"/>
        <v>3231</v>
      </c>
      <c r="W599" s="69">
        <f t="shared" si="372"/>
        <v>3231</v>
      </c>
      <c r="X599" s="69">
        <f t="shared" si="372"/>
        <v>3231</v>
      </c>
      <c r="Y599" s="60">
        <f t="shared" si="368"/>
        <v>0</v>
      </c>
      <c r="Z599" s="30">
        <f t="shared" si="369"/>
        <v>0</v>
      </c>
    </row>
    <row r="600" spans="1:26" ht="12.75">
      <c r="A600" s="35"/>
      <c r="B600" s="26"/>
      <c r="C600" s="29"/>
      <c r="D600" s="28"/>
      <c r="E600" s="27"/>
      <c r="F600" s="27"/>
      <c r="G600" s="27"/>
      <c r="H600" s="27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0"/>
      <c r="Z600" s="30"/>
    </row>
    <row r="601" spans="1:26" ht="12.75">
      <c r="A601" s="35">
        <v>2007</v>
      </c>
      <c r="B601" s="26" t="s">
        <v>76</v>
      </c>
      <c r="C601" s="29">
        <v>0</v>
      </c>
      <c r="D601" s="29">
        <v>110</v>
      </c>
      <c r="E601" s="29"/>
      <c r="F601" s="29">
        <v>110</v>
      </c>
      <c r="G601" s="29">
        <v>0</v>
      </c>
      <c r="H601" s="29">
        <v>110</v>
      </c>
      <c r="I601" s="61">
        <v>0</v>
      </c>
      <c r="J601" s="61">
        <v>110</v>
      </c>
      <c r="K601" s="61">
        <v>105</v>
      </c>
      <c r="L601" s="61">
        <v>110</v>
      </c>
      <c r="M601" s="61">
        <v>105</v>
      </c>
      <c r="N601" s="61">
        <v>105</v>
      </c>
      <c r="O601" s="61">
        <v>105</v>
      </c>
      <c r="P601" s="61">
        <v>105</v>
      </c>
      <c r="Q601" s="61">
        <v>105</v>
      </c>
      <c r="R601" s="61">
        <v>105</v>
      </c>
      <c r="S601" s="61">
        <v>105</v>
      </c>
      <c r="T601" s="61">
        <v>105</v>
      </c>
      <c r="U601" s="61">
        <v>105</v>
      </c>
      <c r="V601" s="61">
        <v>105</v>
      </c>
      <c r="W601" s="61">
        <v>105</v>
      </c>
      <c r="X601" s="61">
        <v>105</v>
      </c>
      <c r="Y601" s="60">
        <f t="shared" si="368"/>
        <v>0</v>
      </c>
      <c r="Z601" s="30">
        <f t="shared" si="369"/>
        <v>0</v>
      </c>
    </row>
    <row r="602" spans="1:26" s="8" customFormat="1" ht="12.75">
      <c r="A602" s="35">
        <v>2010</v>
      </c>
      <c r="B602" s="26" t="s">
        <v>78</v>
      </c>
      <c r="C602" s="29">
        <v>27207</v>
      </c>
      <c r="D602" s="29">
        <v>15000</v>
      </c>
      <c r="E602" s="29">
        <v>14733</v>
      </c>
      <c r="F602" s="29">
        <v>15000</v>
      </c>
      <c r="G602" s="29">
        <v>15011</v>
      </c>
      <c r="H602" s="29">
        <v>15000</v>
      </c>
      <c r="I602" s="61">
        <v>14445</v>
      </c>
      <c r="J602" s="61">
        <v>13000</v>
      </c>
      <c r="K602" s="61">
        <v>13024</v>
      </c>
      <c r="L602" s="61">
        <v>13000</v>
      </c>
      <c r="M602" s="61">
        <v>13324</v>
      </c>
      <c r="N602" s="61">
        <v>15000</v>
      </c>
      <c r="O602" s="61">
        <v>9695</v>
      </c>
      <c r="P602" s="61">
        <v>16000</v>
      </c>
      <c r="Q602" s="61">
        <v>14800</v>
      </c>
      <c r="R602" s="61">
        <v>16000</v>
      </c>
      <c r="S602" s="61">
        <v>31815</v>
      </c>
      <c r="T602" s="61">
        <v>16000</v>
      </c>
      <c r="U602" s="61">
        <v>13897</v>
      </c>
      <c r="V602" s="61">
        <v>16000</v>
      </c>
      <c r="W602" s="61">
        <v>16000</v>
      </c>
      <c r="X602" s="61">
        <v>16000</v>
      </c>
      <c r="Y602" s="60">
        <f t="shared" si="368"/>
        <v>0</v>
      </c>
      <c r="Z602" s="30">
        <f t="shared" si="369"/>
        <v>0</v>
      </c>
    </row>
    <row r="603" spans="1:26" s="8" customFormat="1" ht="12.75">
      <c r="A603" s="35">
        <v>3006</v>
      </c>
      <c r="B603" s="26" t="s">
        <v>120</v>
      </c>
      <c r="C603" s="29">
        <v>0</v>
      </c>
      <c r="D603" s="29">
        <v>50</v>
      </c>
      <c r="E603" s="29">
        <v>0</v>
      </c>
      <c r="F603" s="29">
        <v>50</v>
      </c>
      <c r="G603" s="29">
        <v>0</v>
      </c>
      <c r="H603" s="29">
        <v>50</v>
      </c>
      <c r="I603" s="60">
        <v>0</v>
      </c>
      <c r="J603" s="60">
        <v>50</v>
      </c>
      <c r="K603" s="60">
        <v>0</v>
      </c>
      <c r="L603" s="60">
        <v>50</v>
      </c>
      <c r="M603" s="60">
        <v>36</v>
      </c>
      <c r="N603" s="60">
        <v>50</v>
      </c>
      <c r="O603" s="60">
        <v>25</v>
      </c>
      <c r="P603" s="60">
        <v>50</v>
      </c>
      <c r="Q603" s="60">
        <v>45</v>
      </c>
      <c r="R603" s="60">
        <v>50</v>
      </c>
      <c r="S603" s="60">
        <v>-790</v>
      </c>
      <c r="T603" s="60">
        <v>50</v>
      </c>
      <c r="U603" s="60">
        <v>50</v>
      </c>
      <c r="V603" s="60">
        <v>50</v>
      </c>
      <c r="W603" s="60">
        <v>50</v>
      </c>
      <c r="X603" s="60">
        <v>50</v>
      </c>
      <c r="Y603" s="60">
        <f t="shared" si="368"/>
        <v>0</v>
      </c>
      <c r="Z603" s="30">
        <f t="shared" si="369"/>
        <v>0</v>
      </c>
    </row>
    <row r="604" spans="1:26" ht="12.75">
      <c r="A604" s="39"/>
      <c r="B604" s="26"/>
      <c r="C604" s="31">
        <f aca="true" t="shared" si="373" ref="C604:H604">SUM(C601:C603)</f>
        <v>27207</v>
      </c>
      <c r="D604" s="31">
        <f t="shared" si="373"/>
        <v>15160</v>
      </c>
      <c r="E604" s="31">
        <f t="shared" si="373"/>
        <v>14733</v>
      </c>
      <c r="F604" s="31">
        <f t="shared" si="373"/>
        <v>15160</v>
      </c>
      <c r="G604" s="31">
        <f>SUM(G601:G603)</f>
        <v>15011</v>
      </c>
      <c r="H604" s="31">
        <f t="shared" si="373"/>
        <v>15160</v>
      </c>
      <c r="I604" s="62">
        <f aca="true" t="shared" si="374" ref="I604:Q604">SUM(I601:I603)</f>
        <v>14445</v>
      </c>
      <c r="J604" s="62">
        <f t="shared" si="374"/>
        <v>13160</v>
      </c>
      <c r="K604" s="62">
        <f t="shared" si="374"/>
        <v>13129</v>
      </c>
      <c r="L604" s="62">
        <f t="shared" si="374"/>
        <v>13160</v>
      </c>
      <c r="M604" s="62">
        <f t="shared" si="374"/>
        <v>13465</v>
      </c>
      <c r="N604" s="62">
        <f t="shared" si="374"/>
        <v>15155</v>
      </c>
      <c r="O604" s="62">
        <f t="shared" si="374"/>
        <v>9825</v>
      </c>
      <c r="P604" s="62">
        <f t="shared" si="374"/>
        <v>16155</v>
      </c>
      <c r="Q604" s="62">
        <f t="shared" si="374"/>
        <v>14950</v>
      </c>
      <c r="R604" s="62">
        <f aca="true" t="shared" si="375" ref="R604:X604">SUM(R601:R603)</f>
        <v>16155</v>
      </c>
      <c r="S604" s="62">
        <f t="shared" si="375"/>
        <v>31130</v>
      </c>
      <c r="T604" s="62">
        <f t="shared" si="375"/>
        <v>16155</v>
      </c>
      <c r="U604" s="62">
        <f t="shared" si="375"/>
        <v>14052</v>
      </c>
      <c r="V604" s="62">
        <f t="shared" si="375"/>
        <v>16155</v>
      </c>
      <c r="W604" s="62">
        <f t="shared" si="375"/>
        <v>16155</v>
      </c>
      <c r="X604" s="62">
        <f t="shared" si="375"/>
        <v>16155</v>
      </c>
      <c r="Y604" s="62">
        <f t="shared" si="368"/>
        <v>0</v>
      </c>
      <c r="Z604" s="32">
        <f t="shared" si="369"/>
        <v>0</v>
      </c>
    </row>
    <row r="605" spans="1:26" ht="12.75">
      <c r="A605" s="39">
        <v>660</v>
      </c>
      <c r="B605" s="26" t="s">
        <v>59</v>
      </c>
      <c r="C605" s="34">
        <f aca="true" t="shared" si="376" ref="C605:H605">SUM(C599+C604)</f>
        <v>29629</v>
      </c>
      <c r="D605" s="34">
        <f t="shared" si="376"/>
        <v>17655</v>
      </c>
      <c r="E605" s="34">
        <f t="shared" si="376"/>
        <v>17223</v>
      </c>
      <c r="F605" s="34">
        <f>SUM(F599+F604)</f>
        <v>17730.682</v>
      </c>
      <c r="G605" s="34">
        <f>SUM(G599+G604)</f>
        <v>17581</v>
      </c>
      <c r="H605" s="34">
        <f t="shared" si="376"/>
        <v>17808</v>
      </c>
      <c r="I605" s="62">
        <f>SUM(I604+I599)</f>
        <v>17093</v>
      </c>
      <c r="J605" s="62">
        <f aca="true" t="shared" si="377" ref="J605:Q605">SUM(J599+J604)</f>
        <v>15887.851</v>
      </c>
      <c r="K605" s="62">
        <f t="shared" si="377"/>
        <v>15856</v>
      </c>
      <c r="L605" s="62">
        <f t="shared" si="377"/>
        <v>15998</v>
      </c>
      <c r="M605" s="62">
        <f t="shared" si="377"/>
        <v>16302</v>
      </c>
      <c r="N605" s="62">
        <f t="shared" si="377"/>
        <v>18064</v>
      </c>
      <c r="O605" s="62">
        <f t="shared" si="377"/>
        <v>13168</v>
      </c>
      <c r="P605" s="62">
        <f t="shared" si="377"/>
        <v>19151</v>
      </c>
      <c r="Q605" s="62">
        <f t="shared" si="377"/>
        <v>17946</v>
      </c>
      <c r="R605" s="62">
        <f aca="true" t="shared" si="378" ref="R605:X605">SUM(R599+R604)</f>
        <v>19272</v>
      </c>
      <c r="S605" s="62">
        <f t="shared" si="378"/>
        <v>34246</v>
      </c>
      <c r="T605" s="62">
        <f t="shared" si="378"/>
        <v>19397</v>
      </c>
      <c r="U605" s="62">
        <f t="shared" si="378"/>
        <v>17293</v>
      </c>
      <c r="V605" s="62">
        <f t="shared" si="378"/>
        <v>19386</v>
      </c>
      <c r="W605" s="62">
        <f t="shared" si="378"/>
        <v>19386</v>
      </c>
      <c r="X605" s="62">
        <f t="shared" si="378"/>
        <v>19386</v>
      </c>
      <c r="Y605" s="62">
        <f t="shared" si="368"/>
        <v>0</v>
      </c>
      <c r="Z605" s="32">
        <f t="shared" si="369"/>
        <v>0</v>
      </c>
    </row>
    <row r="606" spans="1:26" ht="12.75">
      <c r="A606" s="1">
        <v>710</v>
      </c>
      <c r="B606" s="2" t="s">
        <v>259</v>
      </c>
      <c r="C606" s="1" t="s">
        <v>1</v>
      </c>
      <c r="D606" s="3" t="s">
        <v>2</v>
      </c>
      <c r="E606" s="3" t="s">
        <v>1</v>
      </c>
      <c r="F606" s="3" t="s">
        <v>2</v>
      </c>
      <c r="G606" s="3" t="s">
        <v>1</v>
      </c>
      <c r="H606" s="3" t="s">
        <v>2</v>
      </c>
      <c r="I606" s="3" t="s">
        <v>1</v>
      </c>
      <c r="J606" s="3" t="s">
        <v>2</v>
      </c>
      <c r="K606" s="3" t="s">
        <v>1</v>
      </c>
      <c r="L606" s="3" t="s">
        <v>2</v>
      </c>
      <c r="M606" s="3" t="s">
        <v>1</v>
      </c>
      <c r="N606" s="3" t="s">
        <v>2</v>
      </c>
      <c r="O606" s="3" t="s">
        <v>1</v>
      </c>
      <c r="P606" s="3" t="s">
        <v>2</v>
      </c>
      <c r="Q606" s="3" t="s">
        <v>3</v>
      </c>
      <c r="R606" s="3" t="s">
        <v>2</v>
      </c>
      <c r="S606" s="3" t="s">
        <v>1</v>
      </c>
      <c r="T606" s="3" t="s">
        <v>2</v>
      </c>
      <c r="U606" s="3" t="s">
        <v>3</v>
      </c>
      <c r="V606" s="3" t="s">
        <v>2</v>
      </c>
      <c r="W606" s="3" t="s">
        <v>267</v>
      </c>
      <c r="X606" s="3" t="s">
        <v>2</v>
      </c>
      <c r="Y606" s="3" t="s">
        <v>4</v>
      </c>
      <c r="Z606" s="3" t="s">
        <v>5</v>
      </c>
    </row>
    <row r="607" spans="1:26" ht="12.75">
      <c r="A607" s="1"/>
      <c r="B607" s="2" t="s">
        <v>260</v>
      </c>
      <c r="C607" s="1" t="s">
        <v>6</v>
      </c>
      <c r="D607" s="3" t="s">
        <v>7</v>
      </c>
      <c r="E607" s="3" t="s">
        <v>7</v>
      </c>
      <c r="F607" s="3" t="s">
        <v>8</v>
      </c>
      <c r="G607" s="3" t="s">
        <v>8</v>
      </c>
      <c r="H607" s="3" t="s">
        <v>9</v>
      </c>
      <c r="I607" s="3" t="s">
        <v>9</v>
      </c>
      <c r="J607" s="3" t="s">
        <v>10</v>
      </c>
      <c r="K607" s="3" t="s">
        <v>10</v>
      </c>
      <c r="L607" s="3" t="s">
        <v>11</v>
      </c>
      <c r="M607" s="3" t="s">
        <v>11</v>
      </c>
      <c r="N607" s="3" t="s">
        <v>12</v>
      </c>
      <c r="O607" s="3" t="s">
        <v>13</v>
      </c>
      <c r="P607" s="3" t="s">
        <v>14</v>
      </c>
      <c r="Q607" s="3" t="s">
        <v>14</v>
      </c>
      <c r="R607" s="3" t="s">
        <v>15</v>
      </c>
      <c r="S607" s="3" t="s">
        <v>16</v>
      </c>
      <c r="T607" s="3" t="s">
        <v>17</v>
      </c>
      <c r="U607" s="3" t="s">
        <v>17</v>
      </c>
      <c r="V607" s="3" t="s">
        <v>18</v>
      </c>
      <c r="W607" s="3" t="s">
        <v>18</v>
      </c>
      <c r="X607" s="3" t="s">
        <v>264</v>
      </c>
      <c r="Y607" s="3" t="s">
        <v>266</v>
      </c>
      <c r="Z607" s="3" t="s">
        <v>266</v>
      </c>
    </row>
    <row r="608" spans="1:26" ht="10.5" customHeight="1">
      <c r="A608" s="35">
        <v>5024</v>
      </c>
      <c r="B608" s="26" t="s">
        <v>261</v>
      </c>
      <c r="C608" s="29">
        <v>10019</v>
      </c>
      <c r="D608" s="29">
        <v>11500</v>
      </c>
      <c r="E608" s="29">
        <v>10019</v>
      </c>
      <c r="F608" s="29">
        <v>10019</v>
      </c>
      <c r="G608" s="29">
        <v>10019</v>
      </c>
      <c r="H608" s="29">
        <v>10000</v>
      </c>
      <c r="I608" s="29">
        <v>9374</v>
      </c>
      <c r="J608" s="29">
        <v>9068</v>
      </c>
      <c r="K608" s="29">
        <v>9068</v>
      </c>
      <c r="L608" s="29">
        <v>9068</v>
      </c>
      <c r="M608" s="29">
        <v>8615</v>
      </c>
      <c r="N608" s="29">
        <v>8900</v>
      </c>
      <c r="O608" s="29">
        <v>9068</v>
      </c>
      <c r="P608" s="29">
        <v>9340</v>
      </c>
      <c r="Q608" s="29">
        <v>9068</v>
      </c>
      <c r="R608" s="29">
        <v>9340</v>
      </c>
      <c r="S608" s="29">
        <v>9068</v>
      </c>
      <c r="T608" s="29">
        <v>9068</v>
      </c>
      <c r="U608" s="29">
        <v>9068</v>
      </c>
      <c r="V608" s="29">
        <v>9068</v>
      </c>
      <c r="W608" s="29">
        <v>8161</v>
      </c>
      <c r="X608" s="29">
        <v>8161</v>
      </c>
      <c r="Y608" s="28">
        <f>SUM(X608-V608)</f>
        <v>-907</v>
      </c>
      <c r="Z608" s="30">
        <f>SUM(Y608/V608)</f>
        <v>-0.10002205558006176</v>
      </c>
    </row>
    <row r="609" spans="1:26" ht="12.75">
      <c r="A609" s="35">
        <v>5025</v>
      </c>
      <c r="B609" s="26" t="s">
        <v>262</v>
      </c>
      <c r="C609" s="29">
        <v>9093</v>
      </c>
      <c r="D609" s="29">
        <v>9700</v>
      </c>
      <c r="E609" s="29">
        <v>9434</v>
      </c>
      <c r="F609" s="29">
        <v>9905</v>
      </c>
      <c r="G609" s="29">
        <v>9617</v>
      </c>
      <c r="H609" s="29">
        <v>9905</v>
      </c>
      <c r="I609" s="29">
        <v>10038</v>
      </c>
      <c r="J609" s="29">
        <v>10250</v>
      </c>
      <c r="K609" s="29">
        <v>10250</v>
      </c>
      <c r="L609" s="29">
        <v>10700</v>
      </c>
      <c r="M609" s="29">
        <v>10611</v>
      </c>
      <c r="N609" s="29">
        <v>11100</v>
      </c>
      <c r="O609" s="29">
        <v>10611</v>
      </c>
      <c r="P609" s="29">
        <v>11100</v>
      </c>
      <c r="Q609" s="29">
        <v>10611</v>
      </c>
      <c r="R609" s="29">
        <v>11000</v>
      </c>
      <c r="S609" s="29">
        <v>11142</v>
      </c>
      <c r="T609" s="29">
        <v>11590</v>
      </c>
      <c r="U609" s="29">
        <v>11421</v>
      </c>
      <c r="V609" s="29">
        <v>11590</v>
      </c>
      <c r="W609" s="29">
        <v>11535</v>
      </c>
      <c r="X609" s="29">
        <v>11590</v>
      </c>
      <c r="Y609" s="28">
        <f>SUM(X609-V609)</f>
        <v>0</v>
      </c>
      <c r="Z609" s="30">
        <f>SUM(Y609/V609)</f>
        <v>0</v>
      </c>
    </row>
    <row r="610" spans="1:26" ht="12.75">
      <c r="A610" s="39">
        <v>710</v>
      </c>
      <c r="B610" s="26" t="s">
        <v>263</v>
      </c>
      <c r="C610" s="31">
        <f aca="true" t="shared" si="379" ref="C610:H610">SUM(C608:C609)</f>
        <v>19112</v>
      </c>
      <c r="D610" s="31">
        <f t="shared" si="379"/>
        <v>21200</v>
      </c>
      <c r="E610" s="31">
        <f t="shared" si="379"/>
        <v>19453</v>
      </c>
      <c r="F610" s="31">
        <f t="shared" si="379"/>
        <v>19924</v>
      </c>
      <c r="G610" s="31">
        <f>SUM(G608:G609)</f>
        <v>19636</v>
      </c>
      <c r="H610" s="31">
        <f t="shared" si="379"/>
        <v>19905</v>
      </c>
      <c r="I610" s="31">
        <f aca="true" t="shared" si="380" ref="I610:Q610">SUM(I608:I609)</f>
        <v>19412</v>
      </c>
      <c r="J610" s="31">
        <f t="shared" si="380"/>
        <v>19318</v>
      </c>
      <c r="K610" s="31">
        <f t="shared" si="380"/>
        <v>19318</v>
      </c>
      <c r="L610" s="31">
        <f t="shared" si="380"/>
        <v>19768</v>
      </c>
      <c r="M610" s="31">
        <f t="shared" si="380"/>
        <v>19226</v>
      </c>
      <c r="N610" s="31">
        <f t="shared" si="380"/>
        <v>20000</v>
      </c>
      <c r="O610" s="31">
        <f t="shared" si="380"/>
        <v>19679</v>
      </c>
      <c r="P610" s="31">
        <f t="shared" si="380"/>
        <v>20440</v>
      </c>
      <c r="Q610" s="31">
        <f t="shared" si="380"/>
        <v>19679</v>
      </c>
      <c r="R610" s="31">
        <f aca="true" t="shared" si="381" ref="R610:X610">SUM(R608:R609)</f>
        <v>20340</v>
      </c>
      <c r="S610" s="31">
        <f t="shared" si="381"/>
        <v>20210</v>
      </c>
      <c r="T610" s="31">
        <f t="shared" si="381"/>
        <v>20658</v>
      </c>
      <c r="U610" s="31">
        <f t="shared" si="381"/>
        <v>20489</v>
      </c>
      <c r="V610" s="31">
        <f t="shared" si="381"/>
        <v>20658</v>
      </c>
      <c r="W610" s="31">
        <f t="shared" si="381"/>
        <v>19696</v>
      </c>
      <c r="X610" s="31">
        <f t="shared" si="381"/>
        <v>19751</v>
      </c>
      <c r="Y610" s="34">
        <f>SUM(X610-V610)</f>
        <v>-907</v>
      </c>
      <c r="Z610" s="32">
        <f>SUM(Y610/V610)</f>
        <v>-0.04390550876173879</v>
      </c>
    </row>
    <row r="611" spans="1:26" ht="12.75">
      <c r="A611" s="25">
        <v>715</v>
      </c>
      <c r="B611" s="25" t="s">
        <v>61</v>
      </c>
      <c r="C611" s="1" t="s">
        <v>1</v>
      </c>
      <c r="D611" s="3" t="s">
        <v>2</v>
      </c>
      <c r="E611" s="3" t="s">
        <v>1</v>
      </c>
      <c r="F611" s="3" t="s">
        <v>2</v>
      </c>
      <c r="G611" s="3" t="s">
        <v>1</v>
      </c>
      <c r="H611" s="3" t="s">
        <v>2</v>
      </c>
      <c r="I611" s="3" t="s">
        <v>1</v>
      </c>
      <c r="J611" s="3" t="s">
        <v>2</v>
      </c>
      <c r="K611" s="3" t="s">
        <v>1</v>
      </c>
      <c r="L611" s="3" t="s">
        <v>2</v>
      </c>
      <c r="M611" s="3" t="s">
        <v>1</v>
      </c>
      <c r="N611" s="3" t="s">
        <v>2</v>
      </c>
      <c r="O611" s="3" t="s">
        <v>1</v>
      </c>
      <c r="P611" s="3" t="s">
        <v>2</v>
      </c>
      <c r="Q611" s="3" t="s">
        <v>3</v>
      </c>
      <c r="R611" s="3" t="s">
        <v>2</v>
      </c>
      <c r="S611" s="3" t="s">
        <v>1</v>
      </c>
      <c r="T611" s="3" t="s">
        <v>2</v>
      </c>
      <c r="U611" s="3" t="s">
        <v>3</v>
      </c>
      <c r="V611" s="3" t="s">
        <v>2</v>
      </c>
      <c r="W611" s="3" t="s">
        <v>267</v>
      </c>
      <c r="X611" s="3" t="s">
        <v>2</v>
      </c>
      <c r="Y611" s="3" t="s">
        <v>4</v>
      </c>
      <c r="Z611" s="3" t="s">
        <v>5</v>
      </c>
    </row>
    <row r="612" spans="1:26" ht="12.75">
      <c r="A612" s="25"/>
      <c r="B612" s="25"/>
      <c r="C612" s="1" t="s">
        <v>6</v>
      </c>
      <c r="D612" s="3" t="s">
        <v>7</v>
      </c>
      <c r="E612" s="3" t="s">
        <v>7</v>
      </c>
      <c r="F612" s="3" t="s">
        <v>8</v>
      </c>
      <c r="G612" s="3" t="s">
        <v>8</v>
      </c>
      <c r="H612" s="3" t="s">
        <v>9</v>
      </c>
      <c r="I612" s="3" t="s">
        <v>9</v>
      </c>
      <c r="J612" s="3" t="s">
        <v>10</v>
      </c>
      <c r="K612" s="3" t="s">
        <v>10</v>
      </c>
      <c r="L612" s="3" t="s">
        <v>11</v>
      </c>
      <c r="M612" s="3" t="s">
        <v>11</v>
      </c>
      <c r="N612" s="3" t="s">
        <v>12</v>
      </c>
      <c r="O612" s="3" t="s">
        <v>13</v>
      </c>
      <c r="P612" s="3" t="s">
        <v>14</v>
      </c>
      <c r="Q612" s="3" t="s">
        <v>14</v>
      </c>
      <c r="R612" s="3" t="s">
        <v>15</v>
      </c>
      <c r="S612" s="3" t="s">
        <v>16</v>
      </c>
      <c r="T612" s="3" t="s">
        <v>17</v>
      </c>
      <c r="U612" s="3" t="s">
        <v>17</v>
      </c>
      <c r="V612" s="3" t="s">
        <v>18</v>
      </c>
      <c r="W612" s="3" t="s">
        <v>18</v>
      </c>
      <c r="X612" s="3" t="s">
        <v>264</v>
      </c>
      <c r="Y612" s="3" t="s">
        <v>266</v>
      </c>
      <c r="Z612" s="3" t="s">
        <v>266</v>
      </c>
    </row>
    <row r="613" spans="1:26" ht="12.75">
      <c r="A613" s="35">
        <v>4001</v>
      </c>
      <c r="B613" s="26" t="s">
        <v>271</v>
      </c>
      <c r="C613" s="34">
        <v>819521</v>
      </c>
      <c r="D613" s="34">
        <v>716035</v>
      </c>
      <c r="E613" s="34">
        <v>510070</v>
      </c>
      <c r="F613" s="34">
        <v>524000</v>
      </c>
      <c r="G613" s="34" t="e">
        <f>SUM(#REF!)</f>
        <v>#REF!</v>
      </c>
      <c r="H613" s="34">
        <v>524500</v>
      </c>
      <c r="I613" s="34">
        <v>373708</v>
      </c>
      <c r="J613" s="34">
        <v>509000</v>
      </c>
      <c r="K613" s="34">
        <v>746520</v>
      </c>
      <c r="L613" s="34">
        <v>455873</v>
      </c>
      <c r="M613" s="34">
        <v>809240</v>
      </c>
      <c r="N613" s="34">
        <v>515672</v>
      </c>
      <c r="O613" s="34">
        <v>551073</v>
      </c>
      <c r="P613" s="34">
        <v>418000</v>
      </c>
      <c r="Q613" s="34">
        <v>1021185</v>
      </c>
      <c r="R613" s="34">
        <v>439700</v>
      </c>
      <c r="S613" s="34">
        <v>816939</v>
      </c>
      <c r="T613" s="34">
        <v>497500</v>
      </c>
      <c r="U613" s="34">
        <v>636262</v>
      </c>
      <c r="V613" s="34">
        <v>400000</v>
      </c>
      <c r="W613" s="34">
        <v>400000</v>
      </c>
      <c r="X613" s="34">
        <v>454178</v>
      </c>
      <c r="Y613" s="34">
        <f>SUM(X613-V613)</f>
        <v>54178</v>
      </c>
      <c r="Z613" s="46">
        <f>SUM(Y613/V613)</f>
        <v>0.135445</v>
      </c>
    </row>
    <row r="614" spans="1:26" ht="12.75">
      <c r="A614" s="39"/>
      <c r="B614" s="26" t="s">
        <v>62</v>
      </c>
      <c r="C614" s="34" t="e">
        <f>SUM(C613+C610+C605+C593+C567+C542+C522+C502+C496+C489+#REF!+C478+C472+C455+C441+C435+C415+C396+C373+C330+C321+C304+C282+C265+C253+C247+C224+C196+C183+C178+C164+C152+C147+C141+C120)</f>
        <v>#REF!</v>
      </c>
      <c r="D614" s="34" t="e">
        <f>SUM(D120+D141+D147+D152+D164+D178+D183+D196+D224+D247+D253+D265+D282+D304+D321+D330+D373+D396+D415+D435+D441+D455+D472+D478+D484+#REF!+D489+D496+D502+D522+D542+D567+D593+D605+D610+D613)</f>
        <v>#REF!</v>
      </c>
      <c r="E614" s="34" t="e">
        <f>SUM(E120+E141+E147+E152+E164+E178+E183+E196+E224+E247+E253+E265+E282+E304+E321+E330+E373+E396+E415+E435+E441+E455+E472+E478+E484+#REF!+E489+E496+E502+E522+E542+E567+E593+E605+E610+E613)</f>
        <v>#REF!</v>
      </c>
      <c r="F614" s="34" t="e">
        <f>SUM(F120+F141+F147+F152+F164+F178+F183+F196+F224+F247+F253+F265+F282+F304+F321+F330+F373+F396+F415+F435+F441+F455+F472+F478+F484+#REF!+F489+F496+F502+F522+F542+F567+F593+F605+F610+F613)</f>
        <v>#REF!</v>
      </c>
      <c r="G614" s="34" t="e">
        <f>SUM(G120+G141+G147+G152+G164+G178+G183+G196+G224+G247+G253+G265+G282+G304+G321+G330+G373+G396+G415+G435+G441+G455+G472+G478+G484+#REF!+G489+G496+G502+G522+G542+G567+G593+G605+G610+G613)</f>
        <v>#REF!</v>
      </c>
      <c r="H614" s="34" t="e">
        <f>SUM(H120+H141+H147+H152+H164+H178+H183+H196+H224+H247+H253+H265+H282+H304+H321+H330+H373+H396+H415+H435+H441+H455+H472+H478+H484+#REF!+H489+H496+H502+H522+H542+H567+H593+H605+H610+H613)</f>
        <v>#REF!</v>
      </c>
      <c r="I614" s="34" t="e">
        <f>SUM(I120+I141+I147+I152+I164+I178+I183+I196+I224+I247+I253+I265+I282+I304+I321+I330+I373+I396+I415+I435+I441+I455+I472+I478+I484+#REF!+I489+I496+I502+I522+I542+I567+I593+I605+I610+I613)</f>
        <v>#REF!</v>
      </c>
      <c r="J614" s="34" t="e">
        <f>SUM(J120+J141+J147+J152+J164+J178+J183+J196+J224+J247+J253+J265+J282+J304+J321+J330+J373+J396+J415+J435+J441+J455+J472+J478+J484+#REF!+J489+J496+J502+J522+J542+J567+J593+J605+J610+J613)</f>
        <v>#REF!</v>
      </c>
      <c r="K614" s="34">
        <f aca="true" t="shared" si="382" ref="K614:Q614">SUM(K120+K141+K147+K152+K164+K178+K183+K196+K224+K247+K253+K265+K282+K304+K321+K330+K373+K396+K415+K435+K441+K455+K472+K478+K484+K489+K496+K502+K522+K542+K567+K593+K605+K610+K613)</f>
        <v>7269846</v>
      </c>
      <c r="L614" s="34">
        <f t="shared" si="382"/>
        <v>7564338</v>
      </c>
      <c r="M614" s="34">
        <f t="shared" si="382"/>
        <v>7729307.33</v>
      </c>
      <c r="N614" s="34">
        <f t="shared" si="382"/>
        <v>7838830.373999999</v>
      </c>
      <c r="O614" s="34" t="e">
        <f t="shared" si="382"/>
        <v>#REF!</v>
      </c>
      <c r="P614" s="34">
        <f t="shared" si="382"/>
        <v>8089185.3845</v>
      </c>
      <c r="Q614" s="34">
        <f t="shared" si="382"/>
        <v>8510403</v>
      </c>
      <c r="R614" s="34">
        <f aca="true" t="shared" si="383" ref="R614:X614">SUM(R120+R141+R147+R152+R164+R178+R183+R196+R224+R247+R253+R265+R282+R304+R310+R321+R330+R373+R396+R415+R435+R441+R455+R472+R478+R484+R489+R496+R502+R522+R542+R567+R593+R605+R610+R613)</f>
        <v>8394389.743259005</v>
      </c>
      <c r="S614" s="34">
        <f t="shared" si="383"/>
        <v>8698093.09</v>
      </c>
      <c r="T614" s="34">
        <f t="shared" si="383"/>
        <v>8804090.05672</v>
      </c>
      <c r="U614" s="34">
        <f t="shared" si="383"/>
        <v>8692765.3477</v>
      </c>
      <c r="V614" s="34">
        <f t="shared" si="383"/>
        <v>8533253.5357</v>
      </c>
      <c r="W614" s="34">
        <f t="shared" si="383"/>
        <v>8326886.898199999</v>
      </c>
      <c r="X614" s="34">
        <f t="shared" si="383"/>
        <v>8539686.672200002</v>
      </c>
      <c r="Y614" s="34">
        <f>SUM(X614-V614)</f>
        <v>6433.136500000954</v>
      </c>
      <c r="Z614" s="32">
        <f>SUM(Y614/V614)</f>
        <v>0.000753890233436411</v>
      </c>
    </row>
  </sheetData>
  <printOptions horizontalCentered="1"/>
  <pageMargins left="0.27" right="0.22" top="0.84" bottom="0.24" header="0.39" footer="0.22"/>
  <pageSetup firstPageNumber="6" useFirstPageNumber="1" horizontalDpi="600" verticalDpi="600" orientation="landscape" r:id="rId1"/>
  <headerFooter alignWithMargins="0">
    <oddHeader xml:space="preserve">&amp;C&amp;"Arial,Bold"&amp;12Town of Cape Elizabeth
Manager's Proposed FY 2011 Budget </oddHeader>
    <oddFooter>&amp;R&amp;P</oddFooter>
  </headerFooter>
  <rowBreaks count="25" manualBreakCount="25">
    <brk id="41" max="255" man="1"/>
    <brk id="82" max="255" man="1"/>
    <brk id="98" max="255" man="1"/>
    <brk id="120" max="255" man="1"/>
    <brk id="141" max="255" man="1"/>
    <brk id="153" max="255" man="1"/>
    <brk id="183" max="255" man="1"/>
    <brk id="196" max="255" man="1"/>
    <brk id="224" max="255" man="1"/>
    <brk id="253" max="255" man="1"/>
    <brk id="265" max="255" man="1"/>
    <brk id="282" max="255" man="1"/>
    <brk id="304" max="255" man="1"/>
    <brk id="321" max="255" man="1"/>
    <brk id="330" max="255" man="1"/>
    <brk id="373" max="24" man="1"/>
    <brk id="396" max="255" man="1"/>
    <brk id="415" max="255" man="1"/>
    <brk id="441" max="255" man="1"/>
    <brk id="478" max="255" man="1"/>
    <brk id="502" max="255" man="1"/>
    <brk id="542" max="255" man="1"/>
    <brk id="567" max="255" man="1"/>
    <brk id="594" max="255" man="1"/>
    <brk id="6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2010-02-20T17:39:52Z</cp:lastPrinted>
  <dcterms:created xsi:type="dcterms:W3CDTF">2009-02-20T13:48:13Z</dcterms:created>
  <dcterms:modified xsi:type="dcterms:W3CDTF">2010-03-16T16:22:34Z</dcterms:modified>
  <cp:category/>
  <cp:version/>
  <cp:contentType/>
  <cp:contentStatus/>
</cp:coreProperties>
</file>